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bna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'bnag khoi luong moi'!$A$1:$P$54</definedName>
    <definedName name="_xlnm.Print_Titles" localSheetId="0">'bnag khoi luong moi'!$9:$11</definedName>
  </definedNames>
  <calcPr calcId="144525"/>
</workbook>
</file>

<file path=xl/calcChain.xml><?xml version="1.0" encoding="utf-8"?>
<calcChain xmlns="http://schemas.openxmlformats.org/spreadsheetml/2006/main">
  <c r="L54" i="2" l="1"/>
  <c r="F54" i="2"/>
  <c r="I45" i="2"/>
  <c r="G45" i="2"/>
  <c r="B45" i="2"/>
  <c r="M44" i="2"/>
  <c r="O44" i="2" s="1"/>
  <c r="K44" i="2"/>
  <c r="L44" i="2" s="1"/>
  <c r="N44" i="2" s="1"/>
  <c r="H44" i="2"/>
  <c r="C44" i="2"/>
  <c r="B44" i="2"/>
  <c r="M43" i="2"/>
  <c r="O43" i="2" s="1"/>
  <c r="K43" i="2"/>
  <c r="L43" i="2" s="1"/>
  <c r="N43" i="2" s="1"/>
  <c r="H43" i="2"/>
  <c r="C43" i="2"/>
  <c r="B43" i="2"/>
  <c r="M42" i="2"/>
  <c r="O42" i="2" s="1"/>
  <c r="K42" i="2"/>
  <c r="L42" i="2" s="1"/>
  <c r="N42" i="2" s="1"/>
  <c r="H42" i="2"/>
  <c r="C42" i="2"/>
  <c r="B42" i="2"/>
  <c r="M41" i="2"/>
  <c r="O41" i="2" s="1"/>
  <c r="K41" i="2"/>
  <c r="L41" i="2" s="1"/>
  <c r="N41" i="2" s="1"/>
  <c r="H41" i="2"/>
  <c r="C41" i="2"/>
  <c r="B41" i="2"/>
  <c r="J40" i="2"/>
  <c r="K40" i="2" s="1"/>
  <c r="L40" i="2" s="1"/>
  <c r="N40" i="2" s="1"/>
  <c r="H40" i="2"/>
  <c r="M39" i="2"/>
  <c r="O39" i="2" s="1"/>
  <c r="L39" i="2"/>
  <c r="N39" i="2" s="1"/>
  <c r="K39" i="2"/>
  <c r="H39" i="2"/>
  <c r="C39" i="2"/>
  <c r="B39" i="2"/>
  <c r="M38" i="2"/>
  <c r="O38" i="2" s="1"/>
  <c r="L38" i="2"/>
  <c r="N38" i="2" s="1"/>
  <c r="K38" i="2"/>
  <c r="H38" i="2"/>
  <c r="C38" i="2"/>
  <c r="B38" i="2"/>
  <c r="M37" i="2"/>
  <c r="O37" i="2" s="1"/>
  <c r="L37" i="2"/>
  <c r="N37" i="2" s="1"/>
  <c r="K37" i="2"/>
  <c r="H37" i="2"/>
  <c r="C37" i="2"/>
  <c r="B37" i="2"/>
  <c r="M36" i="2"/>
  <c r="O36" i="2" s="1"/>
  <c r="L36" i="2"/>
  <c r="N36" i="2" s="1"/>
  <c r="K36" i="2"/>
  <c r="H36" i="2"/>
  <c r="C36" i="2"/>
  <c r="B36" i="2"/>
  <c r="M35" i="2"/>
  <c r="O35" i="2" s="1"/>
  <c r="L35" i="2"/>
  <c r="N35" i="2" s="1"/>
  <c r="K35" i="2"/>
  <c r="H35" i="2"/>
  <c r="C35" i="2"/>
  <c r="B35" i="2"/>
  <c r="K34" i="2"/>
  <c r="F34" i="2"/>
  <c r="H34" i="2" s="1"/>
  <c r="M34" i="2" s="1"/>
  <c r="O34" i="2" s="1"/>
  <c r="C34" i="2"/>
  <c r="B34" i="2"/>
  <c r="K33" i="2"/>
  <c r="L33" i="2" s="1"/>
  <c r="N33" i="2" s="1"/>
  <c r="H33" i="2"/>
  <c r="M33" i="2" s="1"/>
  <c r="O33" i="2" s="1"/>
  <c r="C33" i="2"/>
  <c r="B33" i="2"/>
  <c r="K32" i="2"/>
  <c r="F32" i="2"/>
  <c r="H32" i="2" s="1"/>
  <c r="M32" i="2" s="1"/>
  <c r="O32" i="2" s="1"/>
  <c r="C32" i="2"/>
  <c r="B32" i="2"/>
  <c r="K31" i="2"/>
  <c r="H31" i="2"/>
  <c r="C31" i="2"/>
  <c r="B31" i="2"/>
  <c r="J30" i="2"/>
  <c r="J45" i="2" s="1"/>
  <c r="H30" i="2"/>
  <c r="K29" i="2"/>
  <c r="L29" i="2" s="1"/>
  <c r="N29" i="2" s="1"/>
  <c r="H29" i="2"/>
  <c r="M29" i="2" s="1"/>
  <c r="O29" i="2" s="1"/>
  <c r="C29" i="2"/>
  <c r="B29" i="2"/>
  <c r="N28" i="2"/>
  <c r="M28" i="2"/>
  <c r="O28" i="2" s="1"/>
  <c r="K28" i="2"/>
  <c r="L28" i="2" s="1"/>
  <c r="H28" i="2"/>
  <c r="C28" i="2"/>
  <c r="B28" i="2"/>
  <c r="K27" i="2"/>
  <c r="L27" i="2" s="1"/>
  <c r="N27" i="2" s="1"/>
  <c r="H27" i="2"/>
  <c r="M27" i="2" s="1"/>
  <c r="O27" i="2" s="1"/>
  <c r="C27" i="2"/>
  <c r="B27" i="2"/>
  <c r="N26" i="2"/>
  <c r="M26" i="2"/>
  <c r="O26" i="2" s="1"/>
  <c r="K26" i="2"/>
  <c r="L26" i="2" s="1"/>
  <c r="H26" i="2"/>
  <c r="C26" i="2"/>
  <c r="B26" i="2"/>
  <c r="K25" i="2"/>
  <c r="L25" i="2" s="1"/>
  <c r="N25" i="2" s="1"/>
  <c r="H25" i="2"/>
  <c r="M25" i="2" s="1"/>
  <c r="O25" i="2" s="1"/>
  <c r="F25" i="2"/>
  <c r="C25" i="2"/>
  <c r="B25" i="2"/>
  <c r="K24" i="2"/>
  <c r="H24" i="2"/>
  <c r="C24" i="2"/>
  <c r="B24" i="2"/>
  <c r="K23" i="2"/>
  <c r="H23" i="2"/>
  <c r="F23" i="2"/>
  <c r="E23" i="2"/>
  <c r="C23" i="2"/>
  <c r="B23" i="2"/>
  <c r="M22" i="2"/>
  <c r="O22" i="2" s="1"/>
  <c r="L22" i="2"/>
  <c r="N22" i="2" s="1"/>
  <c r="K22" i="2"/>
  <c r="H22" i="2"/>
  <c r="C22" i="2"/>
  <c r="B22" i="2"/>
  <c r="M21" i="2"/>
  <c r="O21" i="2" s="1"/>
  <c r="L21" i="2"/>
  <c r="N21" i="2" s="1"/>
  <c r="K21" i="2"/>
  <c r="H21" i="2"/>
  <c r="C21" i="2"/>
  <c r="B21" i="2"/>
  <c r="M20" i="2"/>
  <c r="O20" i="2" s="1"/>
  <c r="L20" i="2"/>
  <c r="N20" i="2" s="1"/>
  <c r="K20" i="2"/>
  <c r="H20" i="2"/>
  <c r="C20" i="2"/>
  <c r="B20" i="2"/>
  <c r="K19" i="2"/>
  <c r="F19" i="2"/>
  <c r="C19" i="2"/>
  <c r="B19" i="2"/>
  <c r="K18" i="2"/>
  <c r="E18" i="2"/>
  <c r="H18" i="2" s="1"/>
  <c r="M18" i="2" s="1"/>
  <c r="O18" i="2" s="1"/>
  <c r="C18" i="2"/>
  <c r="B18" i="2"/>
  <c r="K17" i="2"/>
  <c r="H17" i="2"/>
  <c r="F17" i="2"/>
  <c r="C17" i="2"/>
  <c r="B17" i="2"/>
  <c r="O16" i="2"/>
  <c r="K16" i="2"/>
  <c r="M16" i="2" s="1"/>
  <c r="H16" i="2"/>
  <c r="C16" i="2"/>
  <c r="B16" i="2"/>
  <c r="K15" i="2"/>
  <c r="M15" i="2" s="1"/>
  <c r="O15" i="2" s="1"/>
  <c r="H15" i="2"/>
  <c r="C15" i="2"/>
  <c r="B15" i="2"/>
  <c r="K14" i="2"/>
  <c r="F14" i="2"/>
  <c r="H14" i="2" s="1"/>
  <c r="C14" i="2"/>
  <c r="B14" i="2"/>
  <c r="M13" i="2"/>
  <c r="O13" i="2" s="1"/>
  <c r="L13" i="2"/>
  <c r="N13" i="2" s="1"/>
  <c r="K13" i="2"/>
  <c r="H13" i="2"/>
  <c r="C13" i="2"/>
  <c r="B13" i="2"/>
  <c r="M12" i="2"/>
  <c r="O12" i="2" s="1"/>
  <c r="J12" i="2"/>
  <c r="K12" i="2" s="1"/>
  <c r="H12" i="2"/>
  <c r="A7" i="2"/>
  <c r="L18" i="2" l="1"/>
  <c r="N18" i="2" s="1"/>
  <c r="M23" i="2"/>
  <c r="O23" i="2" s="1"/>
  <c r="L23" i="2"/>
  <c r="N23" i="2" s="1"/>
  <c r="M31" i="2"/>
  <c r="O31" i="2" s="1"/>
  <c r="L31" i="2"/>
  <c r="N31" i="2" s="1"/>
  <c r="M40" i="2"/>
  <c r="O40" i="2" s="1"/>
  <c r="M24" i="2"/>
  <c r="O24" i="2" s="1"/>
  <c r="L24" i="2"/>
  <c r="N24" i="2" s="1"/>
  <c r="K30" i="2"/>
  <c r="E45" i="2"/>
  <c r="L15" i="2"/>
  <c r="N15" i="2" s="1"/>
  <c r="M17" i="2"/>
  <c r="O17" i="2" s="1"/>
  <c r="L17" i="2"/>
  <c r="N17" i="2" s="1"/>
  <c r="H19" i="2"/>
  <c r="F45" i="2"/>
  <c r="K45" i="2"/>
  <c r="M14" i="2"/>
  <c r="O14" i="2" s="1"/>
  <c r="L12" i="2"/>
  <c r="L14" i="2"/>
  <c r="N14" i="2" s="1"/>
  <c r="L16" i="2"/>
  <c r="N16" i="2" s="1"/>
  <c r="L32" i="2"/>
  <c r="N32" i="2" s="1"/>
  <c r="L34" i="2"/>
  <c r="N34" i="2" s="1"/>
  <c r="M30" i="2" l="1"/>
  <c r="O30" i="2" s="1"/>
  <c r="O45" i="2" s="1"/>
  <c r="L30" i="2"/>
  <c r="N30" i="2" s="1"/>
  <c r="N12" i="2"/>
  <c r="L19" i="2"/>
  <c r="N19" i="2" s="1"/>
  <c r="M19" i="2"/>
  <c r="O19" i="2" s="1"/>
  <c r="H45" i="2"/>
  <c r="N45" i="2" l="1"/>
  <c r="M45" i="2"/>
  <c r="L45" i="2"/>
  <c r="E18" i="1" l="1"/>
  <c r="E23" i="1"/>
  <c r="F14" i="1"/>
  <c r="J30" i="1" l="1"/>
  <c r="F25" i="1" l="1"/>
  <c r="F34" i="1"/>
  <c r="F32" i="1" l="1"/>
  <c r="F19" i="1"/>
  <c r="H19" i="1" s="1"/>
  <c r="F17" i="1"/>
  <c r="K30" i="1"/>
  <c r="H30" i="1"/>
  <c r="F23" i="1"/>
  <c r="J12" i="1"/>
  <c r="G45" i="1"/>
  <c r="I45" i="1"/>
  <c r="H12" i="1"/>
  <c r="H14" i="1"/>
  <c r="M14" i="1" s="1"/>
  <c r="O14" i="1" s="1"/>
  <c r="K14" i="1"/>
  <c r="H15" i="1"/>
  <c r="K15" i="1"/>
  <c r="L15" i="1" s="1"/>
  <c r="N15" i="1" s="1"/>
  <c r="H16" i="1"/>
  <c r="K16" i="1"/>
  <c r="L16" i="1" s="1"/>
  <c r="N16" i="1" s="1"/>
  <c r="M16" i="1"/>
  <c r="O16" i="1" s="1"/>
  <c r="K17" i="1"/>
  <c r="H18" i="1"/>
  <c r="L18" i="1" s="1"/>
  <c r="N18" i="1" s="1"/>
  <c r="K18" i="1"/>
  <c r="K19" i="1"/>
  <c r="H20" i="1"/>
  <c r="L20" i="1" s="1"/>
  <c r="N20" i="1" s="1"/>
  <c r="K20" i="1"/>
  <c r="M20" i="1"/>
  <c r="O20" i="1" s="1"/>
  <c r="H21" i="1"/>
  <c r="K21" i="1"/>
  <c r="L21" i="1" s="1"/>
  <c r="N21" i="1" s="1"/>
  <c r="H22" i="1"/>
  <c r="L22" i="1" s="1"/>
  <c r="N22" i="1" s="1"/>
  <c r="K22" i="1"/>
  <c r="H23" i="1"/>
  <c r="K23" i="1"/>
  <c r="H24" i="1"/>
  <c r="L24" i="1" s="1"/>
  <c r="N24" i="1" s="1"/>
  <c r="K24" i="1"/>
  <c r="M24" i="1"/>
  <c r="O24" i="1" s="1"/>
  <c r="H25" i="1"/>
  <c r="K25" i="1"/>
  <c r="H26" i="1"/>
  <c r="L26" i="1" s="1"/>
  <c r="N26" i="1" s="1"/>
  <c r="K26" i="1"/>
  <c r="M26" i="1"/>
  <c r="O26" i="1" s="1"/>
  <c r="H27" i="1"/>
  <c r="K27" i="1"/>
  <c r="H28" i="1"/>
  <c r="L28" i="1" s="1"/>
  <c r="N28" i="1" s="1"/>
  <c r="K28" i="1"/>
  <c r="H29" i="1"/>
  <c r="K29" i="1"/>
  <c r="L29" i="1" s="1"/>
  <c r="N29" i="1" s="1"/>
  <c r="F45" i="1" l="1"/>
  <c r="M28" i="1"/>
  <c r="O28" i="1" s="1"/>
  <c r="H17" i="1"/>
  <c r="L17" i="1" s="1"/>
  <c r="N17" i="1" s="1"/>
  <c r="L14" i="1"/>
  <c r="N14" i="1" s="1"/>
  <c r="L30" i="1"/>
  <c r="N30" i="1" s="1"/>
  <c r="M30" i="1"/>
  <c r="O30" i="1" s="1"/>
  <c r="J45" i="1"/>
  <c r="L27" i="1"/>
  <c r="N27" i="1" s="1"/>
  <c r="L25" i="1"/>
  <c r="N25" i="1" s="1"/>
  <c r="L23" i="1"/>
  <c r="N23" i="1" s="1"/>
  <c r="M22" i="1"/>
  <c r="O22" i="1" s="1"/>
  <c r="L19" i="1"/>
  <c r="N19" i="1" s="1"/>
  <c r="M18" i="1"/>
  <c r="O18" i="1" s="1"/>
  <c r="K12" i="1"/>
  <c r="M29" i="1"/>
  <c r="O29" i="1" s="1"/>
  <c r="M27" i="1"/>
  <c r="O27" i="1" s="1"/>
  <c r="M25" i="1"/>
  <c r="O25" i="1" s="1"/>
  <c r="M23" i="1"/>
  <c r="O23" i="1" s="1"/>
  <c r="M21" i="1"/>
  <c r="O21" i="1" s="1"/>
  <c r="M19" i="1"/>
  <c r="O19" i="1" s="1"/>
  <c r="M15" i="1"/>
  <c r="O15" i="1" s="1"/>
  <c r="K39" i="1"/>
  <c r="K37" i="1"/>
  <c r="K35" i="1"/>
  <c r="K31" i="1"/>
  <c r="K4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13" i="1"/>
  <c r="L54" i="1"/>
  <c r="F54" i="1"/>
  <c r="E45" i="1"/>
  <c r="B45" i="1"/>
  <c r="K44" i="1"/>
  <c r="C44" i="1"/>
  <c r="B44" i="1"/>
  <c r="K43" i="1"/>
  <c r="C43" i="1"/>
  <c r="B43" i="1"/>
  <c r="K42" i="1"/>
  <c r="C42" i="1"/>
  <c r="B42" i="1"/>
  <c r="K41" i="1"/>
  <c r="C41" i="1"/>
  <c r="B41" i="1"/>
  <c r="C39" i="1"/>
  <c r="B39" i="1"/>
  <c r="K38" i="1"/>
  <c r="C38" i="1"/>
  <c r="B38" i="1"/>
  <c r="C37" i="1"/>
  <c r="B37" i="1"/>
  <c r="K36" i="1"/>
  <c r="C36" i="1"/>
  <c r="B36" i="1"/>
  <c r="C35" i="1"/>
  <c r="B35" i="1"/>
  <c r="K34" i="1"/>
  <c r="C34" i="1"/>
  <c r="B34" i="1"/>
  <c r="K33" i="1"/>
  <c r="C33" i="1"/>
  <c r="B33" i="1"/>
  <c r="K32" i="1"/>
  <c r="C32" i="1"/>
  <c r="B32" i="1"/>
  <c r="C31" i="1"/>
  <c r="B31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K13" i="1"/>
  <c r="C13" i="1"/>
  <c r="B13" i="1"/>
  <c r="A7" i="1"/>
  <c r="K45" i="1" l="1"/>
  <c r="H45" i="1"/>
  <c r="M17" i="1"/>
  <c r="O17" i="1" s="1"/>
  <c r="L12" i="1"/>
  <c r="N12" i="1" s="1"/>
  <c r="M12" i="1"/>
  <c r="M33" i="1"/>
  <c r="L33" i="1"/>
  <c r="N33" i="1" s="1"/>
  <c r="L32" i="1"/>
  <c r="N32" i="1" s="1"/>
  <c r="M32" i="1"/>
  <c r="O32" i="1" s="1"/>
  <c r="O38" i="1"/>
  <c r="M38" i="1"/>
  <c r="L38" i="1"/>
  <c r="N38" i="1" s="1"/>
  <c r="M42" i="1"/>
  <c r="O42" i="1" s="1"/>
  <c r="L42" i="1"/>
  <c r="N42" i="1" s="1"/>
  <c r="L35" i="1"/>
  <c r="N35" i="1" s="1"/>
  <c r="M35" i="1"/>
  <c r="O35" i="1" s="1"/>
  <c r="L41" i="1"/>
  <c r="N41" i="1" s="1"/>
  <c r="M41" i="1"/>
  <c r="O41" i="1" s="1"/>
  <c r="M37" i="1"/>
  <c r="L37" i="1"/>
  <c r="N37" i="1" s="1"/>
  <c r="M36" i="1"/>
  <c r="O36" i="1" s="1"/>
  <c r="L36" i="1"/>
  <c r="N36" i="1" s="1"/>
  <c r="L43" i="1"/>
  <c r="N43" i="1" s="1"/>
  <c r="M43" i="1"/>
  <c r="L31" i="1"/>
  <c r="N31" i="1" s="1"/>
  <c r="M31" i="1"/>
  <c r="M13" i="1"/>
  <c r="L13" i="1"/>
  <c r="N13" i="1" s="1"/>
  <c r="M34" i="1"/>
  <c r="O34" i="1" s="1"/>
  <c r="L34" i="1"/>
  <c r="N34" i="1" s="1"/>
  <c r="L44" i="1"/>
  <c r="N44" i="1" s="1"/>
  <c r="M44" i="1"/>
  <c r="O44" i="1" s="1"/>
  <c r="L40" i="1"/>
  <c r="N40" i="1" s="1"/>
  <c r="M40" i="1"/>
  <c r="L39" i="1"/>
  <c r="N39" i="1" s="1"/>
  <c r="M39" i="1"/>
  <c r="O37" i="1"/>
  <c r="O40" i="1"/>
  <c r="O31" i="1"/>
  <c r="O33" i="1"/>
  <c r="O39" i="1"/>
  <c r="O43" i="1"/>
  <c r="O13" i="1"/>
  <c r="M45" i="1" l="1"/>
  <c r="N45" i="1"/>
  <c r="L45" i="1"/>
  <c r="O12" i="1"/>
  <c r="O45" i="1" s="1"/>
</calcChain>
</file>

<file path=xl/comments1.xml><?xml version="1.0" encoding="utf-8"?>
<comments xmlns="http://schemas.openxmlformats.org/spreadsheetml/2006/main">
  <authors>
    <author>Sky123.Org</author>
  </authors>
  <commentList>
    <comment ref="E18" authorId="0">
      <text>
        <r>
          <rPr>
            <b/>
            <sz val="9"/>
            <color indexed="81"/>
            <rFont val="Tahoma"/>
            <family val="2"/>
            <charset val="163"/>
          </rPr>
          <t>Thi công mô hình máy phay CNC</t>
        </r>
      </text>
    </comment>
    <comment ref="E23" authorId="0">
      <text>
        <r>
          <rPr>
            <b/>
            <sz val="9"/>
            <color indexed="81"/>
            <rFont val="Tahoma"/>
            <family val="2"/>
            <charset val="163"/>
          </rPr>
          <t>Thi công mô hình máy phay CNC</t>
        </r>
      </text>
    </comment>
  </commentList>
</comments>
</file>

<file path=xl/comments2.xml><?xml version="1.0" encoding="utf-8"?>
<comments xmlns="http://schemas.openxmlformats.org/spreadsheetml/2006/main">
  <authors>
    <author>Sky123.Org</author>
  </authors>
  <commentList>
    <comment ref="E18" authorId="0">
      <text>
        <r>
          <rPr>
            <b/>
            <sz val="9"/>
            <color indexed="81"/>
            <rFont val="Tahoma"/>
            <family val="2"/>
            <charset val="163"/>
          </rPr>
          <t>Thi công mô hình máy phay CNC</t>
        </r>
      </text>
    </comment>
    <comment ref="E23" authorId="0">
      <text>
        <r>
          <rPr>
            <b/>
            <sz val="9"/>
            <color indexed="81"/>
            <rFont val="Tahoma"/>
            <family val="2"/>
            <charset val="163"/>
          </rPr>
          <t>Thi công mô hình máy phay CNC</t>
        </r>
      </text>
    </comment>
    <comment ref="J40" authorId="0">
      <text>
        <r>
          <rPr>
            <b/>
            <sz val="9"/>
            <color indexed="81"/>
            <rFont val="Tahoma"/>
            <family val="2"/>
            <charset val="163"/>
          </rPr>
          <t>GV tập sự giảm 50% khối lượng</t>
        </r>
      </text>
    </comment>
  </commentList>
</comments>
</file>

<file path=xl/sharedStrings.xml><?xml version="1.0" encoding="utf-8"?>
<sst xmlns="http://schemas.openxmlformats.org/spreadsheetml/2006/main" count="205" uniqueCount="102">
  <si>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</si>
  <si>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</si>
  <si>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</si>
  <si>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</si>
  <si>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</si>
  <si>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</si>
  <si>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 xml:space="preserve"> NĂM HỌC 2015 - 2016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</si>
  <si>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</si>
  <si>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</si>
  <si>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</si>
  <si>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</si>
  <si>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</si>
  <si>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</si>
  <si>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</si>
  <si>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</si>
  <si>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</si>
  <si>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</si>
  <si>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</si>
  <si>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</si>
  <si>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</si>
  <si>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</si>
  <si>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</si>
  <si>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</si>
  <si>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</si>
  <si>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</si>
  <si>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</si>
  <si>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</si>
  <si>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</si>
  <si>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</si>
  <si>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</si>
  <si>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</si>
  <si>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</si>
  <si>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</si>
  <si>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</si>
  <si>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</si>
  <si>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</si>
  <si>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</si>
  <si>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</si>
  <si>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</si>
  <si>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</si>
  <si>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</si>
  <si>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</si>
  <si>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</si>
  <si>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</si>
  <si>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</si>
  <si>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</si>
  <si>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</si>
  <si>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</si>
  <si>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</si>
  <si>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</si>
  <si>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</si>
  <si>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</si>
  <si>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</si>
  <si>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</si>
  <si>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</si>
  <si>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</si>
  <si>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</si>
  <si>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</si>
  <si>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</si>
  <si>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</si>
  <si>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</si>
  <si>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</si>
  <si>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</si>
  <si>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</si>
  <si>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</si>
  <si>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</si>
  <si>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</si>
  <si>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</si>
  <si>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</si>
  <si>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</si>
  <si>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</si>
  <si>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 xml:space="preserve"> HIỆU TRƯỞNG</t>
  </si>
  <si>
    <t xml:space="preserve">       PHÒNG QLKH-HTQT</t>
  </si>
  <si>
    <t>TRƯỞNG KHOA</t>
  </si>
  <si>
    <t>Bài tham luận hội thảo KH cấp Trường</t>
  </si>
  <si>
    <t>Ngày……...tháng 8 năm 2016</t>
  </si>
  <si>
    <t xml:space="preserve">Nguyễn Huỳnh </t>
  </si>
  <si>
    <t>Liên</t>
  </si>
  <si>
    <t xml:space="preserve">Hồ Thị </t>
  </si>
  <si>
    <t xml:space="preserve">Anh </t>
  </si>
  <si>
    <t>32</t>
  </si>
  <si>
    <t>33</t>
  </si>
  <si>
    <t>Viết bài tham luận hội thảo KH cấp khoa</t>
  </si>
  <si>
    <t>_Nghỉ hưu từ ngày 01/11/2015  tính 7 tuần
_ Viết bài tham luận hội thảo KH cấp khoa</t>
  </si>
  <si>
    <t>Bài báo đăng trên tạp chí IJAST có danh mục ISSN (3 tác giả).
_Viết bài tham luận hội thảo KH cấp khoa</t>
  </si>
  <si>
    <t>Bài tham luận hội thảo KH cấp Trường và báo cáo.
_Viết 02 bài tham luận hội thảo KH cấp khoa</t>
  </si>
  <si>
    <t>Viết và báo cáo tham luận tại hội thảo KH cấp khoa</t>
  </si>
  <si>
    <t>_Bài tham luận hội thảo KH cấp Trường.
_Viết bài tham luận cho cụm thi đua 1</t>
  </si>
  <si>
    <t>_Viết bài tham luận và báo cáo trong hội thảo khoa học của Cụm thi đua 1 tổ chức
_Viết và báo cáo tham luận hội thảo KH cấp khoa</t>
  </si>
  <si>
    <t>Bài tham luận hội thảo KH cấp Trường
_Viết 02 bài và báo cáo 1 bài tham luận tại hội thảo KH cấp khoa</t>
  </si>
  <si>
    <t>Viết 02 bài và báo cáo 1 bài tham luận tại hội thảo KH cấp khoa</t>
  </si>
  <si>
    <t>_Nghỉ hưu từ ngày 01/5/2016 tính 31 tuần
_Viết 02 bài tham luận hội thảo KH cấp khoa</t>
  </si>
  <si>
    <t>Số giờ</t>
  </si>
  <si>
    <t xml:space="preserve">_Viết bài tham luận hội thảo KH cấp khoa.
_Thi công mô hình máy phay CNC (587 giờ/2 với thầy Đức A + tiền vật tư 50.977.143đ) </t>
  </si>
  <si>
    <t>- Bài báo đăng trên tạp chí IJSET có danh mục ISSN.
- Viết bài hội thảo KH cấp Trường.
- Viết 02 bài hội thảo KH cấp Khoa</t>
  </si>
  <si>
    <t>_Viết bài hội thảo KH cấp Trường
_Viết bài tham luận hội thảo KH cấp khoa.
_Thi công mô hình máy phay CNC (587 giờ/2 với thầy Tạ Minh Cường + tiền vật tư 50.977.143đ)</t>
  </si>
  <si>
    <t>GV tập sự giảm 50%</t>
  </si>
  <si>
    <t>Ngày……...tháng    năm 2016</t>
  </si>
  <si>
    <t>_Nghỉ hưu từ ngày 01/5/2016 tính 31 tuần (13 tuần được miễn giảm giờ NCKH)
_Viết 02 bài tham luận hội thảo KH cấp khoa</t>
  </si>
  <si>
    <t>_Nghỉ hưu từ ngày 01/11/2015  tính 7 tuần (37 tuần được miễn giảm giờ NCKH)
_ Viết bài tham luận hội thảo KH cấp khoa</t>
  </si>
  <si>
    <t>- Bài báo đăng trên tạp chí IJSET có danh mục ISSN. (480 giờ)
- Viết bài hội thảo KH cấp Trường.(60 giờ)
- Viết 02 bài hội thảo KH cấp Khoa (30 giờ x 2)</t>
  </si>
  <si>
    <t>Bài báo đăng trên tạp chí IJAST có danh mục ISSN (3 tác giả). (480 giờ / 3)
_Viết bài tham luận hội thảo KH cấp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</si>
</sst>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8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0" fontId="7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8" fillId="0" borderId="0" xfId="0" applyFont="1" applyFill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39" fontId="1" fillId="0" borderId="0" xfId="0" applyNumberFormat="1" applyFont="1" applyFill="1" applyAlignment="1">
      <alignment horizontal="center"/>
    </xf>
    <xf numFmtId="49" fontId="1" fillId="0" borderId="8" xfId="0" quotePrefix="1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left" vertical="center" wrapText="1"/>
    </xf>
    <xf numFmtId="0" fontId="1" fillId="0" borderId="6" xfId="0" applyNumberFormat="1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7" fillId="2" borderId="6" xfId="0" applyFont="1" applyFill="1" applyBorder="1" applyAlignment="1">
      <alignment vertical="center" wrapText="1"/>
    </xf>
    <xf numFmtId="0" fontId="9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38100</xdr:rowOff>
    </xdr:from>
    <xdr:to>
      <xdr:col>4</xdr:col>
      <xdr:colOff>285750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6667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628650</xdr:colOff>
      <xdr:row>2</xdr:row>
      <xdr:rowOff>38100</xdr:rowOff>
    </xdr:from>
    <xdr:to>
      <xdr:col>13</xdr:col>
      <xdr:colOff>38100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505575" y="4572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38100</xdr:rowOff>
    </xdr:from>
    <xdr:to>
      <xdr:col>4</xdr:col>
      <xdr:colOff>285750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6667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628650</xdr:colOff>
      <xdr:row>2</xdr:row>
      <xdr:rowOff>38100</xdr:rowOff>
    </xdr:from>
    <xdr:to>
      <xdr:col>13</xdr:col>
      <xdr:colOff>38100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505575" y="457200"/>
          <a:ext cx="1971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K%20NH/Bao%20cao%20tong%20ket%20NH%202014-2015/KHOI%20LUONG%20NCKH%202014-2015/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5">
          <cell r="B45" t="str">
            <v>Bốc Minh</v>
          </cell>
          <cell r="C45" t="str">
            <v xml:space="preserve">Trí </v>
          </cell>
        </row>
        <row r="46">
          <cell r="B46" t="str">
            <v>Nguyễn Trọng</v>
          </cell>
          <cell r="C46" t="str">
            <v xml:space="preserve">Trí </v>
          </cell>
        </row>
        <row r="47">
          <cell r="B47" t="str">
            <v xml:space="preserve">Trần Hiếu </v>
          </cell>
          <cell r="C47" t="str">
            <v xml:space="preserve">Trinh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  <row r="56">
          <cell r="B56" t="str">
            <v>Châu Văn Bảo</v>
          </cell>
          <cell r="E56" t="str">
            <v xml:space="preserve">     Nguyễn Ngọc Trang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5"/>
  <sheetViews>
    <sheetView tabSelected="1" topLeftCell="A43" zoomScaleNormal="100" workbookViewId="0">
      <selection activeCell="R19" sqref="R19"/>
    </sheetView>
  </sheetViews>
  <sheetFormatPr defaultRowHeight="16.5" x14ac:dyDescent="0.25"/>
  <cols>
    <col min="1" max="1" width="4.625" style="1" customWidth="1"/>
    <col min="2" max="2" width="17.75" style="7" customWidth="1"/>
    <col min="3" max="3" width="10" style="7" customWidth="1"/>
    <col min="4" max="4" width="5.75" style="7" customWidth="1"/>
    <col min="5" max="5" width="6.75" style="1" customWidth="1"/>
    <col min="6" max="6" width="8.25" style="1" customWidth="1"/>
    <col min="7" max="8" width="8.5" style="1" customWidth="1"/>
    <col min="9" max="9" width="7" style="1" customWidth="1"/>
    <col min="10" max="10" width="9.25" style="1" customWidth="1"/>
    <col min="11" max="11" width="8.25" style="2" customWidth="1"/>
    <col min="12" max="12" width="8.375" style="1" customWidth="1"/>
    <col min="13" max="13" width="7.75" style="1" customWidth="1"/>
    <col min="14" max="14" width="6.625" style="4" customWidth="1"/>
    <col min="15" max="15" width="6.875" style="4" customWidth="1"/>
    <col min="16" max="16" width="16" style="7" customWidth="1"/>
    <col min="17" max="17" width="9.625" style="6" bestFit="1" customWidth="1"/>
    <col min="18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5" width="7" style="7" customWidth="1"/>
    <col min="266" max="266" width="9.25" style="7" customWidth="1"/>
    <col min="267" max="267" width="7.25" style="7" customWidth="1"/>
    <col min="268" max="268" width="8.375" style="7" customWidth="1"/>
    <col min="269" max="269" width="7.75" style="7" customWidth="1"/>
    <col min="270" max="270" width="6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1" width="7" style="7" customWidth="1"/>
    <col min="522" max="522" width="9.25" style="7" customWidth="1"/>
    <col min="523" max="523" width="7.25" style="7" customWidth="1"/>
    <col min="524" max="524" width="8.375" style="7" customWidth="1"/>
    <col min="525" max="525" width="7.75" style="7" customWidth="1"/>
    <col min="526" max="526" width="6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7" width="7" style="7" customWidth="1"/>
    <col min="778" max="778" width="9.25" style="7" customWidth="1"/>
    <col min="779" max="779" width="7.25" style="7" customWidth="1"/>
    <col min="780" max="780" width="8.375" style="7" customWidth="1"/>
    <col min="781" max="781" width="7.75" style="7" customWidth="1"/>
    <col min="782" max="782" width="6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3" width="7" style="7" customWidth="1"/>
    <col min="1034" max="1034" width="9.2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89" width="7" style="7" customWidth="1"/>
    <col min="1290" max="1290" width="9.2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5" width="7" style="7" customWidth="1"/>
    <col min="1546" max="1546" width="9.2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1" width="7" style="7" customWidth="1"/>
    <col min="1802" max="1802" width="9.2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7" width="7" style="7" customWidth="1"/>
    <col min="2058" max="2058" width="9.2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3" width="7" style="7" customWidth="1"/>
    <col min="2314" max="2314" width="9.2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69" width="7" style="7" customWidth="1"/>
    <col min="2570" max="2570" width="9.2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5" width="7" style="7" customWidth="1"/>
    <col min="2826" max="2826" width="9.2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1" width="7" style="7" customWidth="1"/>
    <col min="3082" max="3082" width="9.2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7" width="7" style="7" customWidth="1"/>
    <col min="3338" max="3338" width="9.2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3" width="7" style="7" customWidth="1"/>
    <col min="3594" max="3594" width="9.2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49" width="7" style="7" customWidth="1"/>
    <col min="3850" max="3850" width="9.2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5" width="7" style="7" customWidth="1"/>
    <col min="4106" max="4106" width="9.2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1" width="7" style="7" customWidth="1"/>
    <col min="4362" max="4362" width="9.2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7" width="7" style="7" customWidth="1"/>
    <col min="4618" max="4618" width="9.2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3" width="7" style="7" customWidth="1"/>
    <col min="4874" max="4874" width="9.2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29" width="7" style="7" customWidth="1"/>
    <col min="5130" max="5130" width="9.2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5" width="7" style="7" customWidth="1"/>
    <col min="5386" max="5386" width="9.2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1" width="7" style="7" customWidth="1"/>
    <col min="5642" max="5642" width="9.2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7" width="7" style="7" customWidth="1"/>
    <col min="5898" max="5898" width="9.2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3" width="7" style="7" customWidth="1"/>
    <col min="6154" max="6154" width="9.2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09" width="7" style="7" customWidth="1"/>
    <col min="6410" max="6410" width="9.2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5" width="7" style="7" customWidth="1"/>
    <col min="6666" max="6666" width="9.2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1" width="7" style="7" customWidth="1"/>
    <col min="6922" max="6922" width="9.2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7" width="7" style="7" customWidth="1"/>
    <col min="7178" max="7178" width="9.2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3" width="7" style="7" customWidth="1"/>
    <col min="7434" max="7434" width="9.2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89" width="7" style="7" customWidth="1"/>
    <col min="7690" max="7690" width="9.2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5" width="7" style="7" customWidth="1"/>
    <col min="7946" max="7946" width="9.2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1" width="7" style="7" customWidth="1"/>
    <col min="8202" max="8202" width="9.2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7" width="7" style="7" customWidth="1"/>
    <col min="8458" max="8458" width="9.2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3" width="7" style="7" customWidth="1"/>
    <col min="8714" max="8714" width="9.2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69" width="7" style="7" customWidth="1"/>
    <col min="8970" max="8970" width="9.2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5" width="7" style="7" customWidth="1"/>
    <col min="9226" max="9226" width="9.2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1" width="7" style="7" customWidth="1"/>
    <col min="9482" max="9482" width="9.2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7" width="7" style="7" customWidth="1"/>
    <col min="9738" max="9738" width="9.2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3" width="7" style="7" customWidth="1"/>
    <col min="9994" max="9994" width="9.2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49" width="7" style="7" customWidth="1"/>
    <col min="10250" max="10250" width="9.2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5" width="7" style="7" customWidth="1"/>
    <col min="10506" max="10506" width="9.2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1" width="7" style="7" customWidth="1"/>
    <col min="10762" max="10762" width="9.2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7" width="7" style="7" customWidth="1"/>
    <col min="11018" max="11018" width="9.2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3" width="7" style="7" customWidth="1"/>
    <col min="11274" max="11274" width="9.2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29" width="7" style="7" customWidth="1"/>
    <col min="11530" max="11530" width="9.2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5" width="7" style="7" customWidth="1"/>
    <col min="11786" max="11786" width="9.2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1" width="7" style="7" customWidth="1"/>
    <col min="12042" max="12042" width="9.2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7" width="7" style="7" customWidth="1"/>
    <col min="12298" max="12298" width="9.2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3" width="7" style="7" customWidth="1"/>
    <col min="12554" max="12554" width="9.2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09" width="7" style="7" customWidth="1"/>
    <col min="12810" max="12810" width="9.2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5" width="7" style="7" customWidth="1"/>
    <col min="13066" max="13066" width="9.2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1" width="7" style="7" customWidth="1"/>
    <col min="13322" max="13322" width="9.2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7" width="7" style="7" customWidth="1"/>
    <col min="13578" max="13578" width="9.2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3" width="7" style="7" customWidth="1"/>
    <col min="13834" max="13834" width="9.2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89" width="7" style="7" customWidth="1"/>
    <col min="14090" max="14090" width="9.2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5" width="7" style="7" customWidth="1"/>
    <col min="14346" max="14346" width="9.2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1" width="7" style="7" customWidth="1"/>
    <col min="14602" max="14602" width="9.2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7" width="7" style="7" customWidth="1"/>
    <col min="14858" max="14858" width="9.2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3" width="7" style="7" customWidth="1"/>
    <col min="15114" max="15114" width="9.2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69" width="7" style="7" customWidth="1"/>
    <col min="15370" max="15370" width="9.2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5" width="7" style="7" customWidth="1"/>
    <col min="15626" max="15626" width="9.2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1" width="7" style="7" customWidth="1"/>
    <col min="15882" max="15882" width="9.2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7" width="7" style="7" customWidth="1"/>
    <col min="16138" max="16138" width="9.2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384" width="9" style="7"/>
  </cols>
  <sheetData>
    <row r="1" spans="1:17" x14ac:dyDescent="0.25">
      <c r="A1" s="80" t="s">
        <v>0</v>
      </c>
      <c r="B1" s="80"/>
      <c r="C1" s="80"/>
      <c r="D1" s="80"/>
      <c r="E1" s="80"/>
      <c r="F1" s="80"/>
      <c r="G1" s="80"/>
      <c r="L1" s="3" t="s">
        <v>1</v>
      </c>
      <c r="P1" s="5"/>
    </row>
    <row r="2" spans="1:17" x14ac:dyDescent="0.25">
      <c r="A2" s="81" t="s">
        <v>2</v>
      </c>
      <c r="B2" s="81"/>
      <c r="C2" s="81"/>
      <c r="D2" s="81"/>
      <c r="E2" s="81"/>
      <c r="F2" s="81"/>
      <c r="G2" s="81"/>
      <c r="H2" s="3"/>
      <c r="L2" s="3" t="s">
        <v>3</v>
      </c>
      <c r="P2" s="5"/>
    </row>
    <row r="3" spans="1:17" x14ac:dyDescent="0.25">
      <c r="A3" s="8"/>
      <c r="B3" s="8"/>
      <c r="C3" s="8" t="s">
        <v>4</v>
      </c>
      <c r="D3" s="8"/>
      <c r="E3" s="8"/>
      <c r="F3" s="8"/>
      <c r="G3" s="8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82" t="s">
        <v>5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15"/>
    </row>
    <row r="6" spans="1:17" s="16" customFormat="1" ht="20.25" x14ac:dyDescent="0.3">
      <c r="A6" s="83" t="s">
        <v>6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15"/>
    </row>
    <row r="7" spans="1:17" s="16" customFormat="1" ht="20.25" x14ac:dyDescent="0.3">
      <c r="A7" s="83" t="str">
        <f>'[1]CAP TRUONG_HKI'!A8:K8</f>
        <v>KHOA CÔNG NGHỆ ĐIỆN - ĐIỆN TỬ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15"/>
    </row>
    <row r="8" spans="1:17" ht="4.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84" t="s">
        <v>7</v>
      </c>
      <c r="B9" s="86" t="s">
        <v>8</v>
      </c>
      <c r="C9" s="87"/>
      <c r="D9" s="90" t="s">
        <v>9</v>
      </c>
      <c r="E9" s="91"/>
      <c r="F9" s="92" t="s">
        <v>10</v>
      </c>
      <c r="G9" s="92"/>
      <c r="H9" s="93" t="s">
        <v>11</v>
      </c>
      <c r="I9" s="103" t="s">
        <v>12</v>
      </c>
      <c r="J9" s="103" t="s">
        <v>13</v>
      </c>
      <c r="K9" s="103" t="s">
        <v>14</v>
      </c>
      <c r="L9" s="103" t="s">
        <v>15</v>
      </c>
      <c r="M9" s="103" t="s">
        <v>16</v>
      </c>
      <c r="N9" s="105" t="s">
        <v>17</v>
      </c>
      <c r="O9" s="105" t="s">
        <v>18</v>
      </c>
      <c r="P9" s="92" t="s">
        <v>19</v>
      </c>
      <c r="Q9" s="97"/>
    </row>
    <row r="10" spans="1:17" ht="41.25" customHeight="1" x14ac:dyDescent="0.25">
      <c r="A10" s="85"/>
      <c r="B10" s="88"/>
      <c r="C10" s="89"/>
      <c r="D10" s="19" t="s">
        <v>20</v>
      </c>
      <c r="E10" s="20" t="s">
        <v>92</v>
      </c>
      <c r="F10" s="21" t="s">
        <v>21</v>
      </c>
      <c r="G10" s="21" t="s">
        <v>22</v>
      </c>
      <c r="H10" s="94"/>
      <c r="I10" s="104"/>
      <c r="J10" s="104"/>
      <c r="K10" s="104"/>
      <c r="L10" s="104"/>
      <c r="M10" s="104"/>
      <c r="N10" s="106"/>
      <c r="O10" s="106"/>
      <c r="P10" s="92"/>
      <c r="Q10" s="97"/>
    </row>
    <row r="11" spans="1:17" s="28" customFormat="1" ht="15" customHeight="1" x14ac:dyDescent="0.2">
      <c r="A11" s="22" t="s">
        <v>23</v>
      </c>
      <c r="B11" s="98" t="s">
        <v>24</v>
      </c>
      <c r="C11" s="99"/>
      <c r="D11" s="23" t="s">
        <v>25</v>
      </c>
      <c r="E11" s="24" t="s">
        <v>26</v>
      </c>
      <c r="F11" s="24" t="s">
        <v>27</v>
      </c>
      <c r="G11" s="24" t="s">
        <v>28</v>
      </c>
      <c r="H11" s="24" t="s">
        <v>29</v>
      </c>
      <c r="I11" s="24" t="s">
        <v>30</v>
      </c>
      <c r="J11" s="24" t="s">
        <v>31</v>
      </c>
      <c r="K11" s="25" t="s">
        <v>32</v>
      </c>
      <c r="L11" s="24" t="s">
        <v>33</v>
      </c>
      <c r="M11" s="24" t="s">
        <v>34</v>
      </c>
      <c r="N11" s="26" t="s">
        <v>35</v>
      </c>
      <c r="O11" s="26" t="s">
        <v>36</v>
      </c>
      <c r="P11" s="24" t="s">
        <v>37</v>
      </c>
      <c r="Q11" s="27"/>
    </row>
    <row r="12" spans="1:17" s="62" customFormat="1" ht="82.5" customHeight="1" x14ac:dyDescent="0.25">
      <c r="A12" s="67" t="s">
        <v>38</v>
      </c>
      <c r="B12" s="64" t="s">
        <v>78</v>
      </c>
      <c r="C12" s="65" t="s">
        <v>79</v>
      </c>
      <c r="D12" s="63"/>
      <c r="E12" s="63"/>
      <c r="F12" s="63">
        <v>30</v>
      </c>
      <c r="G12" s="63"/>
      <c r="H12" s="63">
        <f>E12+F12+G12</f>
        <v>30</v>
      </c>
      <c r="I12" s="63">
        <v>587</v>
      </c>
      <c r="J12" s="63">
        <f>ROUND(I12/44*37,1)</f>
        <v>493.6</v>
      </c>
      <c r="K12" s="63">
        <f t="shared" ref="K12" si="0">I12-J12</f>
        <v>93.399999999999977</v>
      </c>
      <c r="L12" s="63">
        <f>IF((K12-H12)&gt;0,0,-(K12-H12))</f>
        <v>0</v>
      </c>
      <c r="M12" s="63">
        <f>IF((K12-H12)&lt;0,0,(K12-H12))</f>
        <v>63.399999999999977</v>
      </c>
      <c r="N12" s="63">
        <f>ROUND(L12/3.33,1)</f>
        <v>0</v>
      </c>
      <c r="O12" s="63">
        <f>ROUND(M12/3.33,1)</f>
        <v>19</v>
      </c>
      <c r="P12" s="68" t="s">
        <v>99</v>
      </c>
      <c r="Q12" s="66"/>
    </row>
    <row r="13" spans="1:17" s="5" customFormat="1" ht="29.25" customHeight="1" x14ac:dyDescent="0.2">
      <c r="A13" s="67" t="s">
        <v>39</v>
      </c>
      <c r="B13" s="29" t="str">
        <f>'[1]CAP TRUONG_HKI'!B16</f>
        <v>Ngô Hoàng</v>
      </c>
      <c r="C13" s="30" t="str">
        <f>'[1]CAP TRUONG_HKI'!C16</f>
        <v xml:space="preserve">Anh </v>
      </c>
      <c r="D13" s="69"/>
      <c r="E13" s="63"/>
      <c r="F13" s="63"/>
      <c r="G13" s="63"/>
      <c r="H13" s="63">
        <f>E13+F13+G13</f>
        <v>0</v>
      </c>
      <c r="I13" s="63">
        <v>587</v>
      </c>
      <c r="J13" s="63">
        <v>0</v>
      </c>
      <c r="K13" s="63">
        <f t="shared" ref="K13:K44" si="1">I13-J13</f>
        <v>587</v>
      </c>
      <c r="L13" s="63">
        <f>IF((K13-H13)&gt;0,0,-(K13-H13))</f>
        <v>0</v>
      </c>
      <c r="M13" s="63">
        <f>IF((K13-H13)&lt;0,0,(K13-H13))</f>
        <v>587</v>
      </c>
      <c r="N13" s="63">
        <f>ROUND(L13/3.33,1)</f>
        <v>0</v>
      </c>
      <c r="O13" s="63">
        <f>ROUND(M13/3.33,1)</f>
        <v>176.3</v>
      </c>
      <c r="P13" s="31"/>
      <c r="Q13" s="33"/>
    </row>
    <row r="14" spans="1:17" s="5" customFormat="1" ht="102" x14ac:dyDescent="0.2">
      <c r="A14" s="67" t="s">
        <v>40</v>
      </c>
      <c r="B14" s="29" t="str">
        <f>'[1]CAP TRUONG_HKI'!B17</f>
        <v>Châu Văn</v>
      </c>
      <c r="C14" s="30" t="str">
        <f>'[1]CAP TRUONG_HKI'!C17</f>
        <v>Bảo</v>
      </c>
      <c r="D14" s="69"/>
      <c r="E14" s="63"/>
      <c r="F14" s="63">
        <f>480+60+30+30</f>
        <v>600</v>
      </c>
      <c r="G14" s="63"/>
      <c r="H14" s="63">
        <f t="shared" ref="H14:H30" si="2">E14+F14+G14</f>
        <v>600</v>
      </c>
      <c r="I14" s="63">
        <v>587</v>
      </c>
      <c r="J14" s="63">
        <v>0</v>
      </c>
      <c r="K14" s="63">
        <f t="shared" ref="K14:K30" si="3">I14-J14</f>
        <v>587</v>
      </c>
      <c r="L14" s="63">
        <f t="shared" ref="L14:L30" si="4">IF((K14-H14)&gt;0,0,-(K14-H14))</f>
        <v>13</v>
      </c>
      <c r="M14" s="63">
        <f t="shared" ref="M14:M30" si="5">IF((K14-H14)&lt;0,0,(K14-H14))</f>
        <v>0</v>
      </c>
      <c r="N14" s="63">
        <f t="shared" ref="N14:N30" si="6">ROUND(L14/3.33,1)</f>
        <v>3.9</v>
      </c>
      <c r="O14" s="63">
        <f t="shared" ref="O14:O30" si="7">ROUND(M14/3.33,1)</f>
        <v>0</v>
      </c>
      <c r="P14" s="61" t="s">
        <v>100</v>
      </c>
      <c r="Q14" s="35"/>
    </row>
    <row r="15" spans="1:17" s="5" customFormat="1" ht="25.5" customHeight="1" x14ac:dyDescent="0.2">
      <c r="A15" s="67" t="s">
        <v>41</v>
      </c>
      <c r="B15" s="29" t="str">
        <f>'[1]CAP TRUONG_HKI'!B18</f>
        <v>Vũ Hạnh</v>
      </c>
      <c r="C15" s="30" t="str">
        <f>'[1]CAP TRUONG_HKI'!C18</f>
        <v>Chiêu</v>
      </c>
      <c r="D15" s="69"/>
      <c r="E15" s="63"/>
      <c r="F15" s="63"/>
      <c r="G15" s="63"/>
      <c r="H15" s="63">
        <f t="shared" si="2"/>
        <v>0</v>
      </c>
      <c r="I15" s="63">
        <v>587</v>
      </c>
      <c r="J15" s="63">
        <v>0</v>
      </c>
      <c r="K15" s="63">
        <f t="shared" si="3"/>
        <v>587</v>
      </c>
      <c r="L15" s="63">
        <f t="shared" si="4"/>
        <v>0</v>
      </c>
      <c r="M15" s="63">
        <f t="shared" si="5"/>
        <v>587</v>
      </c>
      <c r="N15" s="63">
        <f t="shared" si="6"/>
        <v>0</v>
      </c>
      <c r="O15" s="63">
        <f t="shared" si="7"/>
        <v>176.3</v>
      </c>
      <c r="P15" s="34"/>
      <c r="Q15" s="33"/>
    </row>
    <row r="16" spans="1:17" s="5" customFormat="1" ht="27" customHeight="1" x14ac:dyDescent="0.2">
      <c r="A16" s="67" t="s">
        <v>42</v>
      </c>
      <c r="B16" s="29" t="str">
        <f>'[1]CAP TRUONG_HKI'!B19</f>
        <v>Ngô Phong</v>
      </c>
      <c r="C16" s="30" t="str">
        <f>'[1]CAP TRUONG_HKI'!C19</f>
        <v>Cường</v>
      </c>
      <c r="D16" s="69"/>
      <c r="E16" s="63"/>
      <c r="F16" s="63"/>
      <c r="G16" s="63"/>
      <c r="H16" s="63">
        <f t="shared" si="2"/>
        <v>0</v>
      </c>
      <c r="I16" s="63">
        <v>587</v>
      </c>
      <c r="J16" s="63">
        <v>0</v>
      </c>
      <c r="K16" s="63">
        <f t="shared" si="3"/>
        <v>587</v>
      </c>
      <c r="L16" s="63">
        <f t="shared" si="4"/>
        <v>0</v>
      </c>
      <c r="M16" s="63">
        <f t="shared" si="5"/>
        <v>587</v>
      </c>
      <c r="N16" s="63">
        <f t="shared" si="6"/>
        <v>0</v>
      </c>
      <c r="O16" s="63">
        <f t="shared" si="7"/>
        <v>176.3</v>
      </c>
      <c r="P16" s="34"/>
      <c r="Q16" s="33"/>
    </row>
    <row r="17" spans="1:17" s="5" customFormat="1" ht="82.5" customHeight="1" x14ac:dyDescent="0.2">
      <c r="A17" s="67" t="s">
        <v>43</v>
      </c>
      <c r="B17" s="29" t="str">
        <f>'[1]CAP TRUONG_HKI'!B20</f>
        <v>Nguyễn Minh Đức</v>
      </c>
      <c r="C17" s="30" t="str">
        <f>'[1]CAP TRUONG_HKI'!C20</f>
        <v>Cường</v>
      </c>
      <c r="D17" s="69"/>
      <c r="E17" s="63"/>
      <c r="F17" s="63">
        <f>160+30</f>
        <v>190</v>
      </c>
      <c r="G17" s="63"/>
      <c r="H17" s="63">
        <f t="shared" si="2"/>
        <v>190</v>
      </c>
      <c r="I17" s="63">
        <v>587</v>
      </c>
      <c r="J17" s="63">
        <v>0</v>
      </c>
      <c r="K17" s="63">
        <f t="shared" si="3"/>
        <v>587</v>
      </c>
      <c r="L17" s="63">
        <f t="shared" si="4"/>
        <v>0</v>
      </c>
      <c r="M17" s="63">
        <f t="shared" si="5"/>
        <v>397</v>
      </c>
      <c r="N17" s="63">
        <f t="shared" si="6"/>
        <v>0</v>
      </c>
      <c r="O17" s="63">
        <f t="shared" si="7"/>
        <v>119.2</v>
      </c>
      <c r="P17" s="34" t="s">
        <v>101</v>
      </c>
      <c r="Q17" s="33"/>
    </row>
    <row r="18" spans="1:17" s="5" customFormat="1" ht="95.25" customHeight="1" x14ac:dyDescent="0.2">
      <c r="A18" s="67" t="s">
        <v>44</v>
      </c>
      <c r="B18" s="29" t="str">
        <f>'[1]CAP TRUONG_HKI'!B21</f>
        <v>Tạ Minh</v>
      </c>
      <c r="C18" s="30" t="str">
        <f>'[1]CAP TRUONG_HKI'!C21</f>
        <v xml:space="preserve">Cường </v>
      </c>
      <c r="D18" s="69"/>
      <c r="E18" s="63">
        <f>ROUND(587/2,1)</f>
        <v>293.5</v>
      </c>
      <c r="F18" s="63">
        <v>30</v>
      </c>
      <c r="G18" s="63"/>
      <c r="H18" s="63">
        <f t="shared" si="2"/>
        <v>323.5</v>
      </c>
      <c r="I18" s="63">
        <v>587</v>
      </c>
      <c r="J18" s="63">
        <v>0</v>
      </c>
      <c r="K18" s="63">
        <f t="shared" si="3"/>
        <v>587</v>
      </c>
      <c r="L18" s="63">
        <f t="shared" si="4"/>
        <v>0</v>
      </c>
      <c r="M18" s="63">
        <f t="shared" si="5"/>
        <v>263.5</v>
      </c>
      <c r="N18" s="63">
        <f t="shared" si="6"/>
        <v>0</v>
      </c>
      <c r="O18" s="63">
        <f t="shared" si="7"/>
        <v>79.099999999999994</v>
      </c>
      <c r="P18" s="34" t="s">
        <v>93</v>
      </c>
      <c r="Q18" s="33"/>
    </row>
    <row r="19" spans="1:17" s="5" customFormat="1" ht="63.75" x14ac:dyDescent="0.2">
      <c r="A19" s="67" t="s">
        <v>45</v>
      </c>
      <c r="B19" s="29" t="str">
        <f>'[1]CAP TRUONG_HKI'!B22</f>
        <v>Võ</v>
      </c>
      <c r="C19" s="30" t="str">
        <f>'[1]CAP TRUONG_HKI'!C22</f>
        <v xml:space="preserve">Cường </v>
      </c>
      <c r="D19" s="69"/>
      <c r="E19" s="63"/>
      <c r="F19" s="63">
        <f>60+60+30</f>
        <v>150</v>
      </c>
      <c r="G19" s="63"/>
      <c r="H19" s="63">
        <f t="shared" si="2"/>
        <v>150</v>
      </c>
      <c r="I19" s="63">
        <v>587</v>
      </c>
      <c r="J19" s="63">
        <v>0</v>
      </c>
      <c r="K19" s="63">
        <f t="shared" si="3"/>
        <v>587</v>
      </c>
      <c r="L19" s="63">
        <f t="shared" si="4"/>
        <v>0</v>
      </c>
      <c r="M19" s="63">
        <f t="shared" si="5"/>
        <v>437</v>
      </c>
      <c r="N19" s="63">
        <f t="shared" si="6"/>
        <v>0</v>
      </c>
      <c r="O19" s="63">
        <f t="shared" si="7"/>
        <v>131.19999999999999</v>
      </c>
      <c r="P19" s="34" t="s">
        <v>89</v>
      </c>
      <c r="Q19" s="33"/>
    </row>
    <row r="20" spans="1:17" s="5" customFormat="1" ht="25.5" customHeight="1" x14ac:dyDescent="0.2">
      <c r="A20" s="67" t="s">
        <v>46</v>
      </c>
      <c r="B20" s="29" t="str">
        <f>'[1]CAP TRUONG_HKI'!B23</f>
        <v xml:space="preserve">Nguyễn Thùy </v>
      </c>
      <c r="C20" s="30" t="str">
        <f>'[1]CAP TRUONG_HKI'!C23</f>
        <v>Dương</v>
      </c>
      <c r="D20" s="69"/>
      <c r="E20" s="63"/>
      <c r="F20" s="63"/>
      <c r="G20" s="63"/>
      <c r="H20" s="63">
        <f t="shared" si="2"/>
        <v>0</v>
      </c>
      <c r="I20" s="63">
        <v>587</v>
      </c>
      <c r="J20" s="63">
        <v>0</v>
      </c>
      <c r="K20" s="63">
        <f t="shared" si="3"/>
        <v>587</v>
      </c>
      <c r="L20" s="63">
        <f t="shared" si="4"/>
        <v>0</v>
      </c>
      <c r="M20" s="63">
        <f t="shared" si="5"/>
        <v>587</v>
      </c>
      <c r="N20" s="63">
        <f t="shared" si="6"/>
        <v>0</v>
      </c>
      <c r="O20" s="63">
        <f t="shared" si="7"/>
        <v>176.3</v>
      </c>
      <c r="P20" s="34"/>
      <c r="Q20" s="35"/>
    </row>
    <row r="21" spans="1:17" s="5" customFormat="1" ht="23.25" customHeight="1" x14ac:dyDescent="0.2">
      <c r="A21" s="67" t="s">
        <v>47</v>
      </c>
      <c r="B21" s="29" t="str">
        <f>'[1]CAP TRUONG_HKI'!B24</f>
        <v>Lê Tiến</v>
      </c>
      <c r="C21" s="30" t="str">
        <f>'[1]CAP TRUONG_HKI'!C24</f>
        <v xml:space="preserve">Đạt </v>
      </c>
      <c r="D21" s="69"/>
      <c r="E21" s="63"/>
      <c r="F21" s="63"/>
      <c r="G21" s="63"/>
      <c r="H21" s="63">
        <f t="shared" si="2"/>
        <v>0</v>
      </c>
      <c r="I21" s="63">
        <v>587</v>
      </c>
      <c r="J21" s="63">
        <v>0</v>
      </c>
      <c r="K21" s="63">
        <f t="shared" si="3"/>
        <v>587</v>
      </c>
      <c r="L21" s="63">
        <f t="shared" si="4"/>
        <v>0</v>
      </c>
      <c r="M21" s="63">
        <f t="shared" si="5"/>
        <v>587</v>
      </c>
      <c r="N21" s="63">
        <f t="shared" si="6"/>
        <v>0</v>
      </c>
      <c r="O21" s="63">
        <f t="shared" si="7"/>
        <v>176.3</v>
      </c>
      <c r="P21" s="34"/>
      <c r="Q21" s="33"/>
    </row>
    <row r="22" spans="1:17" s="5" customFormat="1" ht="30.75" customHeight="1" x14ac:dyDescent="0.2">
      <c r="A22" s="67" t="s">
        <v>48</v>
      </c>
      <c r="B22" s="29" t="str">
        <f>'[1]CAP TRUONG_HKI'!B25</f>
        <v>Nguyễn Hồng</v>
      </c>
      <c r="C22" s="30" t="str">
        <f>'[1]CAP TRUONG_HKI'!C25</f>
        <v xml:space="preserve">Đức </v>
      </c>
      <c r="D22" s="69"/>
      <c r="E22" s="63"/>
      <c r="F22" s="63">
        <v>30</v>
      </c>
      <c r="G22" s="63"/>
      <c r="H22" s="63">
        <f t="shared" si="2"/>
        <v>30</v>
      </c>
      <c r="I22" s="63">
        <v>587</v>
      </c>
      <c r="J22" s="63">
        <v>0</v>
      </c>
      <c r="K22" s="63">
        <f t="shared" si="3"/>
        <v>587</v>
      </c>
      <c r="L22" s="63">
        <f t="shared" si="4"/>
        <v>0</v>
      </c>
      <c r="M22" s="63">
        <f t="shared" si="5"/>
        <v>557</v>
      </c>
      <c r="N22" s="63">
        <f t="shared" si="6"/>
        <v>0</v>
      </c>
      <c r="O22" s="63">
        <f t="shared" si="7"/>
        <v>167.3</v>
      </c>
      <c r="P22" s="34" t="s">
        <v>82</v>
      </c>
      <c r="Q22" s="33"/>
    </row>
    <row r="23" spans="1:17" s="5" customFormat="1" ht="120" customHeight="1" x14ac:dyDescent="0.2">
      <c r="A23" s="67" t="s">
        <v>49</v>
      </c>
      <c r="B23" s="29" t="str">
        <f>'[1]CAP TRUONG_HKI'!B26</f>
        <v>Nguyễn Minh</v>
      </c>
      <c r="C23" s="30" t="str">
        <f>'[1]CAP TRUONG_HKI'!C26</f>
        <v>Đức (A)</v>
      </c>
      <c r="D23" s="69"/>
      <c r="E23" s="63">
        <f>ROUND(587/2,1)</f>
        <v>293.5</v>
      </c>
      <c r="F23" s="63">
        <f>60+30</f>
        <v>90</v>
      </c>
      <c r="G23" s="63"/>
      <c r="H23" s="63">
        <f t="shared" si="2"/>
        <v>383.5</v>
      </c>
      <c r="I23" s="63">
        <v>587</v>
      </c>
      <c r="J23" s="63">
        <v>0</v>
      </c>
      <c r="K23" s="63">
        <f t="shared" si="3"/>
        <v>587</v>
      </c>
      <c r="L23" s="63">
        <f t="shared" si="4"/>
        <v>0</v>
      </c>
      <c r="M23" s="63">
        <f t="shared" si="5"/>
        <v>203.5</v>
      </c>
      <c r="N23" s="63">
        <f t="shared" si="6"/>
        <v>0</v>
      </c>
      <c r="O23" s="63">
        <f t="shared" si="7"/>
        <v>61.1</v>
      </c>
      <c r="P23" s="34" t="s">
        <v>95</v>
      </c>
      <c r="Q23" s="33"/>
    </row>
    <row r="24" spans="1:17" s="5" customFormat="1" ht="24.75" customHeight="1" x14ac:dyDescent="0.2">
      <c r="A24" s="67" t="s">
        <v>50</v>
      </c>
      <c r="B24" s="29" t="str">
        <f>'[1]CAP TRUONG_HKI'!B27</f>
        <v>Nguyễn Minh</v>
      </c>
      <c r="C24" s="30" t="str">
        <f>'[1]CAP TRUONG_HKI'!C27</f>
        <v>Đức (B)</v>
      </c>
      <c r="D24" s="69"/>
      <c r="E24" s="63"/>
      <c r="F24" s="63"/>
      <c r="G24" s="63"/>
      <c r="H24" s="63">
        <f t="shared" si="2"/>
        <v>0</v>
      </c>
      <c r="I24" s="63">
        <v>587</v>
      </c>
      <c r="J24" s="63">
        <v>0</v>
      </c>
      <c r="K24" s="63">
        <f t="shared" si="3"/>
        <v>587</v>
      </c>
      <c r="L24" s="63">
        <f t="shared" si="4"/>
        <v>0</v>
      </c>
      <c r="M24" s="63">
        <f t="shared" si="5"/>
        <v>587</v>
      </c>
      <c r="N24" s="63">
        <f t="shared" si="6"/>
        <v>0</v>
      </c>
      <c r="O24" s="63">
        <f t="shared" si="7"/>
        <v>176.3</v>
      </c>
      <c r="P24" s="34"/>
      <c r="Q24" s="33"/>
    </row>
    <row r="25" spans="1:17" s="5" customFormat="1" ht="41.25" customHeight="1" x14ac:dyDescent="0.2">
      <c r="A25" s="67" t="s">
        <v>51</v>
      </c>
      <c r="B25" s="29" t="str">
        <f>'[1]CAP TRUONG_HKI'!B28</f>
        <v xml:space="preserve">Nguyễn Thị Ngọc </v>
      </c>
      <c r="C25" s="30" t="str">
        <f>'[1]CAP TRUONG_HKI'!C28</f>
        <v xml:space="preserve">Hiền </v>
      </c>
      <c r="D25" s="69"/>
      <c r="E25" s="63"/>
      <c r="F25" s="63">
        <f>60+30</f>
        <v>90</v>
      </c>
      <c r="G25" s="63"/>
      <c r="H25" s="63">
        <f t="shared" si="2"/>
        <v>90</v>
      </c>
      <c r="I25" s="63">
        <v>587</v>
      </c>
      <c r="J25" s="63">
        <v>0</v>
      </c>
      <c r="K25" s="63">
        <f t="shared" si="3"/>
        <v>587</v>
      </c>
      <c r="L25" s="63">
        <f t="shared" si="4"/>
        <v>0</v>
      </c>
      <c r="M25" s="63">
        <f t="shared" si="5"/>
        <v>497</v>
      </c>
      <c r="N25" s="63">
        <f t="shared" si="6"/>
        <v>0</v>
      </c>
      <c r="O25" s="63">
        <f t="shared" si="7"/>
        <v>149.19999999999999</v>
      </c>
      <c r="P25" s="34" t="s">
        <v>90</v>
      </c>
      <c r="Q25" s="33"/>
    </row>
    <row r="26" spans="1:17" s="5" customFormat="1" ht="30" customHeight="1" x14ac:dyDescent="0.2">
      <c r="A26" s="67" t="s">
        <v>52</v>
      </c>
      <c r="B26" s="29" t="str">
        <f>'[1]CAP TRUONG_HKI'!B29</f>
        <v>Trần Trung</v>
      </c>
      <c r="C26" s="30" t="str">
        <f>'[1]CAP TRUONG_HKI'!C29</f>
        <v>Hiếu</v>
      </c>
      <c r="D26" s="69"/>
      <c r="E26" s="63"/>
      <c r="F26" s="63"/>
      <c r="G26" s="63"/>
      <c r="H26" s="63">
        <f t="shared" si="2"/>
        <v>0</v>
      </c>
      <c r="I26" s="63">
        <v>587</v>
      </c>
      <c r="J26" s="63">
        <v>0</v>
      </c>
      <c r="K26" s="63">
        <f t="shared" si="3"/>
        <v>587</v>
      </c>
      <c r="L26" s="63">
        <f t="shared" si="4"/>
        <v>0</v>
      </c>
      <c r="M26" s="63">
        <f t="shared" si="5"/>
        <v>587</v>
      </c>
      <c r="N26" s="63">
        <f t="shared" si="6"/>
        <v>0</v>
      </c>
      <c r="O26" s="63">
        <f t="shared" si="7"/>
        <v>176.3</v>
      </c>
      <c r="P26" s="36"/>
      <c r="Q26" s="33"/>
    </row>
    <row r="27" spans="1:17" s="5" customFormat="1" ht="34.5" customHeight="1" x14ac:dyDescent="0.2">
      <c r="A27" s="67" t="s">
        <v>53</v>
      </c>
      <c r="B27" s="29" t="str">
        <f>'[1]CAP TRUONG_HKI'!B30</f>
        <v xml:space="preserve">Mạnh Lê </v>
      </c>
      <c r="C27" s="30" t="str">
        <f>'[1]CAP TRUONG_HKI'!C30</f>
        <v xml:space="preserve">Hoàn </v>
      </c>
      <c r="D27" s="69"/>
      <c r="E27" s="63"/>
      <c r="F27" s="63">
        <v>30</v>
      </c>
      <c r="G27" s="63"/>
      <c r="H27" s="63">
        <f t="shared" si="2"/>
        <v>30</v>
      </c>
      <c r="I27" s="63">
        <v>587</v>
      </c>
      <c r="J27" s="63">
        <v>0</v>
      </c>
      <c r="K27" s="63">
        <f t="shared" si="3"/>
        <v>587</v>
      </c>
      <c r="L27" s="63">
        <f t="shared" si="4"/>
        <v>0</v>
      </c>
      <c r="M27" s="63">
        <f t="shared" si="5"/>
        <v>557</v>
      </c>
      <c r="N27" s="63">
        <f t="shared" si="6"/>
        <v>0</v>
      </c>
      <c r="O27" s="63">
        <f t="shared" si="7"/>
        <v>167.3</v>
      </c>
      <c r="P27" s="34" t="s">
        <v>82</v>
      </c>
      <c r="Q27" s="33"/>
    </row>
    <row r="28" spans="1:17" s="5" customFormat="1" ht="40.5" customHeight="1" x14ac:dyDescent="0.2">
      <c r="A28" s="67" t="s">
        <v>54</v>
      </c>
      <c r="B28" s="29" t="str">
        <f>'[1]CAP TRUONG_HKI'!B31</f>
        <v>Lê Thế</v>
      </c>
      <c r="C28" s="30" t="str">
        <f>'[1]CAP TRUONG_HKI'!C31</f>
        <v xml:space="preserve">Huân </v>
      </c>
      <c r="D28" s="69"/>
      <c r="E28" s="63"/>
      <c r="F28" s="63">
        <v>30</v>
      </c>
      <c r="G28" s="63"/>
      <c r="H28" s="63">
        <f t="shared" si="2"/>
        <v>30</v>
      </c>
      <c r="I28" s="63">
        <v>587</v>
      </c>
      <c r="J28" s="63">
        <v>0</v>
      </c>
      <c r="K28" s="63">
        <f t="shared" si="3"/>
        <v>587</v>
      </c>
      <c r="L28" s="63">
        <f t="shared" si="4"/>
        <v>0</v>
      </c>
      <c r="M28" s="63">
        <f t="shared" si="5"/>
        <v>557</v>
      </c>
      <c r="N28" s="63">
        <f t="shared" si="6"/>
        <v>0</v>
      </c>
      <c r="O28" s="63">
        <f t="shared" si="7"/>
        <v>167.3</v>
      </c>
      <c r="P28" s="34" t="s">
        <v>82</v>
      </c>
      <c r="Q28" s="33"/>
    </row>
    <row r="29" spans="1:17" s="5" customFormat="1" ht="36.75" customHeight="1" x14ac:dyDescent="0.2">
      <c r="A29" s="67" t="s">
        <v>55</v>
      </c>
      <c r="B29" s="29" t="str">
        <f>'[1]CAP TRUONG_HKI'!B33</f>
        <v>Tăng Cẩm</v>
      </c>
      <c r="C29" s="30" t="str">
        <f>'[1]CAP TRUONG_HKI'!C33</f>
        <v>Huê</v>
      </c>
      <c r="D29" s="69"/>
      <c r="E29" s="63"/>
      <c r="F29" s="63">
        <v>30</v>
      </c>
      <c r="G29" s="63"/>
      <c r="H29" s="63">
        <f t="shared" si="2"/>
        <v>30</v>
      </c>
      <c r="I29" s="63">
        <v>587</v>
      </c>
      <c r="J29" s="63">
        <v>0</v>
      </c>
      <c r="K29" s="63">
        <f t="shared" si="3"/>
        <v>587</v>
      </c>
      <c r="L29" s="63">
        <f t="shared" si="4"/>
        <v>0</v>
      </c>
      <c r="M29" s="63">
        <f t="shared" si="5"/>
        <v>557</v>
      </c>
      <c r="N29" s="63">
        <f t="shared" si="6"/>
        <v>0</v>
      </c>
      <c r="O29" s="63">
        <f t="shared" si="7"/>
        <v>167.3</v>
      </c>
      <c r="P29" s="34" t="s">
        <v>82</v>
      </c>
      <c r="Q29" s="33"/>
    </row>
    <row r="30" spans="1:17" s="5" customFormat="1" ht="76.5" x14ac:dyDescent="0.2">
      <c r="A30" s="67" t="s">
        <v>56</v>
      </c>
      <c r="B30" s="29" t="s">
        <v>76</v>
      </c>
      <c r="C30" s="30" t="s">
        <v>77</v>
      </c>
      <c r="D30" s="69"/>
      <c r="E30" s="63"/>
      <c r="F30" s="63">
        <v>60</v>
      </c>
      <c r="G30" s="63"/>
      <c r="H30" s="63">
        <f t="shared" si="2"/>
        <v>60</v>
      </c>
      <c r="I30" s="63">
        <v>587</v>
      </c>
      <c r="J30" s="63">
        <f>ROUND(I30/44*13,1)</f>
        <v>173.4</v>
      </c>
      <c r="K30" s="63">
        <f t="shared" si="3"/>
        <v>413.6</v>
      </c>
      <c r="L30" s="63">
        <f t="shared" si="4"/>
        <v>0</v>
      </c>
      <c r="M30" s="63">
        <f t="shared" si="5"/>
        <v>353.6</v>
      </c>
      <c r="N30" s="63">
        <f t="shared" si="6"/>
        <v>0</v>
      </c>
      <c r="O30" s="63">
        <f t="shared" si="7"/>
        <v>106.2</v>
      </c>
      <c r="P30" s="34" t="s">
        <v>98</v>
      </c>
      <c r="Q30" s="33"/>
    </row>
    <row r="31" spans="1:17" s="5" customFormat="1" ht="25.5" customHeight="1" x14ac:dyDescent="0.2">
      <c r="A31" s="67" t="s">
        <v>57</v>
      </c>
      <c r="B31" s="29" t="str">
        <f>'[1]CAP TRUONG_HKI'!B36</f>
        <v>Nguyễn Thùy</v>
      </c>
      <c r="C31" s="30" t="str">
        <f>'[1]CAP TRUONG_HKI'!C36</f>
        <v>Linh</v>
      </c>
      <c r="D31" s="69"/>
      <c r="E31" s="63"/>
      <c r="F31" s="63"/>
      <c r="G31" s="63"/>
      <c r="H31" s="63">
        <f t="shared" ref="H31:H44" si="8">E31+F31+G31</f>
        <v>0</v>
      </c>
      <c r="I31" s="63">
        <v>587</v>
      </c>
      <c r="J31" s="63">
        <v>0</v>
      </c>
      <c r="K31" s="63">
        <f t="shared" si="1"/>
        <v>587</v>
      </c>
      <c r="L31" s="63">
        <f t="shared" ref="L31:L44" si="9">IF((K31-H31)&gt;0,0,-(K31-H31))</f>
        <v>0</v>
      </c>
      <c r="M31" s="63">
        <f t="shared" ref="M31:M44" si="10">IF((K31-H31)&lt;0,0,(K31-H31))</f>
        <v>587</v>
      </c>
      <c r="N31" s="63">
        <f t="shared" ref="N31:N44" si="11">ROUND(L31/3.33,1)</f>
        <v>0</v>
      </c>
      <c r="O31" s="63">
        <f t="shared" ref="O31:O44" si="12">ROUND(M31/3.33,1)</f>
        <v>176.3</v>
      </c>
      <c r="P31" s="34"/>
      <c r="Q31" s="33"/>
    </row>
    <row r="32" spans="1:17" s="5" customFormat="1" ht="66" customHeight="1" x14ac:dyDescent="0.2">
      <c r="A32" s="67" t="s">
        <v>58</v>
      </c>
      <c r="B32" s="29" t="str">
        <f>'[1]CAP TRUONG_HKI'!B37</f>
        <v xml:space="preserve">Huỳnh Ngọc </v>
      </c>
      <c r="C32" s="30" t="str">
        <f>'[1]CAP TRUONG_HKI'!C37</f>
        <v xml:space="preserve">Mai </v>
      </c>
      <c r="D32" s="69"/>
      <c r="E32" s="63"/>
      <c r="F32" s="63">
        <f>120+30+30</f>
        <v>180</v>
      </c>
      <c r="G32" s="63"/>
      <c r="H32" s="63">
        <f t="shared" si="8"/>
        <v>180</v>
      </c>
      <c r="I32" s="63">
        <v>587</v>
      </c>
      <c r="J32" s="63">
        <v>0</v>
      </c>
      <c r="K32" s="63">
        <f t="shared" si="1"/>
        <v>587</v>
      </c>
      <c r="L32" s="63">
        <f t="shared" si="9"/>
        <v>0</v>
      </c>
      <c r="M32" s="63">
        <f t="shared" si="10"/>
        <v>407</v>
      </c>
      <c r="N32" s="63">
        <f t="shared" si="11"/>
        <v>0</v>
      </c>
      <c r="O32" s="63">
        <f t="shared" si="12"/>
        <v>122.2</v>
      </c>
      <c r="P32" s="34" t="s">
        <v>85</v>
      </c>
      <c r="Q32" s="33"/>
    </row>
    <row r="33" spans="1:17" s="5" customFormat="1" ht="89.25" x14ac:dyDescent="0.2">
      <c r="A33" s="67" t="s">
        <v>59</v>
      </c>
      <c r="B33" s="29" t="str">
        <f>'[1]CAP TRUONG_HKI'!B38</f>
        <v>Đặng Đức</v>
      </c>
      <c r="C33" s="30" t="str">
        <f>'[1]CAP TRUONG_HKI'!C38</f>
        <v xml:space="preserve">Minh </v>
      </c>
      <c r="D33" s="69"/>
      <c r="E33" s="63"/>
      <c r="F33" s="63">
        <v>60</v>
      </c>
      <c r="G33" s="63">
        <v>120</v>
      </c>
      <c r="H33" s="63">
        <f>E33+F33+G33</f>
        <v>180</v>
      </c>
      <c r="I33" s="63">
        <v>587</v>
      </c>
      <c r="J33" s="63">
        <v>0</v>
      </c>
      <c r="K33" s="63">
        <f t="shared" si="1"/>
        <v>587</v>
      </c>
      <c r="L33" s="63">
        <f t="shared" si="9"/>
        <v>0</v>
      </c>
      <c r="M33" s="63">
        <f t="shared" si="10"/>
        <v>407</v>
      </c>
      <c r="N33" s="63">
        <f t="shared" si="11"/>
        <v>0</v>
      </c>
      <c r="O33" s="63">
        <f t="shared" si="12"/>
        <v>122.2</v>
      </c>
      <c r="P33" s="34" t="s">
        <v>88</v>
      </c>
      <c r="Q33" s="33"/>
    </row>
    <row r="34" spans="1:17" s="5" customFormat="1" ht="51" x14ac:dyDescent="0.2">
      <c r="A34" s="67" t="s">
        <v>60</v>
      </c>
      <c r="B34" s="29" t="str">
        <f>'[1]CAP TRUONG_HKI'!B39</f>
        <v>Nguyễn Thị Tố</v>
      </c>
      <c r="C34" s="30" t="str">
        <f>'[1]CAP TRUONG_HKI'!C39</f>
        <v xml:space="preserve">Nga </v>
      </c>
      <c r="D34" s="69"/>
      <c r="E34" s="63"/>
      <c r="F34" s="63">
        <f>60+60</f>
        <v>120</v>
      </c>
      <c r="G34" s="63"/>
      <c r="H34" s="63">
        <f t="shared" si="8"/>
        <v>120</v>
      </c>
      <c r="I34" s="63">
        <v>587</v>
      </c>
      <c r="J34" s="63">
        <v>0</v>
      </c>
      <c r="K34" s="63">
        <f t="shared" si="1"/>
        <v>587</v>
      </c>
      <c r="L34" s="63">
        <f t="shared" si="9"/>
        <v>0</v>
      </c>
      <c r="M34" s="63">
        <f t="shared" si="10"/>
        <v>467</v>
      </c>
      <c r="N34" s="63">
        <f t="shared" si="11"/>
        <v>0</v>
      </c>
      <c r="O34" s="63">
        <f t="shared" si="12"/>
        <v>140.19999999999999</v>
      </c>
      <c r="P34" s="34" t="s">
        <v>87</v>
      </c>
      <c r="Q34" s="33"/>
    </row>
    <row r="35" spans="1:17" s="5" customFormat="1" ht="30" customHeight="1" x14ac:dyDescent="0.2">
      <c r="A35" s="67" t="s">
        <v>61</v>
      </c>
      <c r="B35" s="29" t="str">
        <f>'[1]CAP TRUONG_HKI'!B40</f>
        <v>Nguyễn Trần Thanh</v>
      </c>
      <c r="C35" s="30" t="str">
        <f>'[1]CAP TRUONG_HKI'!C40</f>
        <v xml:space="preserve">Nhàn </v>
      </c>
      <c r="D35" s="69"/>
      <c r="E35" s="63"/>
      <c r="F35" s="63"/>
      <c r="G35" s="63"/>
      <c r="H35" s="63">
        <f t="shared" si="8"/>
        <v>0</v>
      </c>
      <c r="I35" s="63">
        <v>587</v>
      </c>
      <c r="J35" s="63">
        <v>0</v>
      </c>
      <c r="K35" s="63">
        <f t="shared" si="1"/>
        <v>587</v>
      </c>
      <c r="L35" s="63">
        <f t="shared" si="9"/>
        <v>0</v>
      </c>
      <c r="M35" s="63">
        <f t="shared" si="10"/>
        <v>587</v>
      </c>
      <c r="N35" s="63">
        <f t="shared" si="11"/>
        <v>0</v>
      </c>
      <c r="O35" s="63">
        <f t="shared" si="12"/>
        <v>176.3</v>
      </c>
      <c r="P35" s="34"/>
      <c r="Q35" s="33"/>
    </row>
    <row r="36" spans="1:17" s="5" customFormat="1" ht="37.5" customHeight="1" x14ac:dyDescent="0.2">
      <c r="A36" s="67" t="s">
        <v>62</v>
      </c>
      <c r="B36" s="29" t="str">
        <f>'[1]CAP TRUONG_HKI'!B41</f>
        <v>Đỗ Huỳnh Thanh</v>
      </c>
      <c r="C36" s="30" t="str">
        <f>'[1]CAP TRUONG_HKI'!C41</f>
        <v xml:space="preserve">Phong </v>
      </c>
      <c r="D36" s="69"/>
      <c r="E36" s="63"/>
      <c r="F36" s="63">
        <v>30</v>
      </c>
      <c r="G36" s="63"/>
      <c r="H36" s="63">
        <f t="shared" si="8"/>
        <v>30</v>
      </c>
      <c r="I36" s="63">
        <v>587</v>
      </c>
      <c r="J36" s="63">
        <v>0</v>
      </c>
      <c r="K36" s="63">
        <f t="shared" si="1"/>
        <v>587</v>
      </c>
      <c r="L36" s="63">
        <f t="shared" si="9"/>
        <v>0</v>
      </c>
      <c r="M36" s="63">
        <f t="shared" si="10"/>
        <v>557</v>
      </c>
      <c r="N36" s="63">
        <f t="shared" si="11"/>
        <v>0</v>
      </c>
      <c r="O36" s="63">
        <f t="shared" si="12"/>
        <v>167.3</v>
      </c>
      <c r="P36" s="34" t="s">
        <v>82</v>
      </c>
      <c r="Q36" s="33"/>
    </row>
    <row r="37" spans="1:17" s="5" customFormat="1" ht="30" customHeight="1" x14ac:dyDescent="0.2">
      <c r="A37" s="67" t="s">
        <v>63</v>
      </c>
      <c r="B37" s="29" t="str">
        <f>'[1]CAP TRUONG_HKI'!B42</f>
        <v>Nguyễn Anh</v>
      </c>
      <c r="C37" s="30" t="str">
        <f>'[1]CAP TRUONG_HKI'!C42</f>
        <v xml:space="preserve">Tăng </v>
      </c>
      <c r="D37" s="69"/>
      <c r="E37" s="63"/>
      <c r="F37" s="63"/>
      <c r="G37" s="63"/>
      <c r="H37" s="63">
        <f t="shared" si="8"/>
        <v>0</v>
      </c>
      <c r="I37" s="63">
        <v>587</v>
      </c>
      <c r="J37" s="63">
        <v>0</v>
      </c>
      <c r="K37" s="63">
        <f t="shared" si="1"/>
        <v>587</v>
      </c>
      <c r="L37" s="63">
        <f t="shared" si="9"/>
        <v>0</v>
      </c>
      <c r="M37" s="63">
        <f t="shared" si="10"/>
        <v>587</v>
      </c>
      <c r="N37" s="63">
        <f t="shared" si="11"/>
        <v>0</v>
      </c>
      <c r="O37" s="63">
        <f t="shared" si="12"/>
        <v>176.3</v>
      </c>
      <c r="P37" s="34"/>
      <c r="Q37" s="33"/>
    </row>
    <row r="38" spans="1:17" s="5" customFormat="1" ht="33.75" customHeight="1" x14ac:dyDescent="0.2">
      <c r="A38" s="67" t="s">
        <v>64</v>
      </c>
      <c r="B38" s="29" t="str">
        <f>'[1]CAP TRUONG_HKI'!B43</f>
        <v>Quách Minh</v>
      </c>
      <c r="C38" s="30" t="str">
        <f>'[1]CAP TRUONG_HKI'!C43</f>
        <v xml:space="preserve">Thử </v>
      </c>
      <c r="D38" s="69"/>
      <c r="E38" s="63"/>
      <c r="F38" s="63">
        <v>60</v>
      </c>
      <c r="G38" s="63"/>
      <c r="H38" s="63">
        <f t="shared" si="8"/>
        <v>60</v>
      </c>
      <c r="I38" s="63">
        <v>587</v>
      </c>
      <c r="J38" s="63">
        <v>0</v>
      </c>
      <c r="K38" s="63">
        <f t="shared" si="1"/>
        <v>587</v>
      </c>
      <c r="L38" s="63">
        <f t="shared" si="9"/>
        <v>0</v>
      </c>
      <c r="M38" s="63">
        <f t="shared" si="10"/>
        <v>527</v>
      </c>
      <c r="N38" s="63">
        <f t="shared" si="11"/>
        <v>0</v>
      </c>
      <c r="O38" s="63">
        <f t="shared" si="12"/>
        <v>158.30000000000001</v>
      </c>
      <c r="P38" s="34" t="s">
        <v>74</v>
      </c>
      <c r="Q38" s="33"/>
    </row>
    <row r="39" spans="1:17" s="5" customFormat="1" ht="34.5" customHeight="1" x14ac:dyDescent="0.2">
      <c r="A39" s="67" t="s">
        <v>67</v>
      </c>
      <c r="B39" s="29" t="str">
        <f>'[1]CAP TRUONG_HKI'!B44</f>
        <v xml:space="preserve">Trần Công </v>
      </c>
      <c r="C39" s="30" t="str">
        <f>'[1]CAP TRUONG_HKI'!C44</f>
        <v xml:space="preserve">Tiến </v>
      </c>
      <c r="D39" s="69"/>
      <c r="E39" s="63"/>
      <c r="F39" s="63">
        <v>30</v>
      </c>
      <c r="G39" s="63"/>
      <c r="H39" s="63">
        <f t="shared" si="8"/>
        <v>30</v>
      </c>
      <c r="I39" s="63">
        <v>587</v>
      </c>
      <c r="J39" s="63">
        <v>0</v>
      </c>
      <c r="K39" s="63">
        <f t="shared" si="1"/>
        <v>587</v>
      </c>
      <c r="L39" s="63">
        <f t="shared" si="9"/>
        <v>0</v>
      </c>
      <c r="M39" s="63">
        <f t="shared" si="10"/>
        <v>557</v>
      </c>
      <c r="N39" s="63">
        <f t="shared" si="11"/>
        <v>0</v>
      </c>
      <c r="O39" s="63">
        <f t="shared" si="12"/>
        <v>167.3</v>
      </c>
      <c r="P39" s="34" t="s">
        <v>82</v>
      </c>
      <c r="Q39" s="33"/>
    </row>
    <row r="40" spans="1:17" s="5" customFormat="1" ht="28.5" customHeight="1" x14ac:dyDescent="0.2">
      <c r="A40" s="67" t="s">
        <v>68</v>
      </c>
      <c r="B40" s="29" t="s">
        <v>65</v>
      </c>
      <c r="C40" s="30" t="s">
        <v>66</v>
      </c>
      <c r="D40" s="69"/>
      <c r="E40" s="63"/>
      <c r="F40" s="63"/>
      <c r="G40" s="63"/>
      <c r="H40" s="63">
        <f t="shared" si="8"/>
        <v>0</v>
      </c>
      <c r="I40" s="63">
        <v>587</v>
      </c>
      <c r="J40" s="63">
        <v>0</v>
      </c>
      <c r="K40" s="63">
        <f t="shared" ref="K40" si="13">I40-J40</f>
        <v>587</v>
      </c>
      <c r="L40" s="63">
        <f t="shared" si="9"/>
        <v>0</v>
      </c>
      <c r="M40" s="63">
        <f t="shared" si="10"/>
        <v>587</v>
      </c>
      <c r="N40" s="63">
        <f t="shared" si="11"/>
        <v>0</v>
      </c>
      <c r="O40" s="63">
        <f t="shared" si="12"/>
        <v>176.3</v>
      </c>
      <c r="P40" s="34"/>
      <c r="Q40" s="33"/>
    </row>
    <row r="41" spans="1:17" s="5" customFormat="1" ht="34.5" customHeight="1" x14ac:dyDescent="0.2">
      <c r="A41" s="67" t="s">
        <v>69</v>
      </c>
      <c r="B41" s="29" t="str">
        <f>'[1]CAP TRUONG_HKI'!B45</f>
        <v>Bốc Minh</v>
      </c>
      <c r="C41" s="30" t="str">
        <f>'[1]CAP TRUONG_HKI'!C45</f>
        <v xml:space="preserve">Trí </v>
      </c>
      <c r="D41" s="69"/>
      <c r="E41" s="63"/>
      <c r="F41" s="63">
        <v>30</v>
      </c>
      <c r="G41" s="63"/>
      <c r="H41" s="63">
        <f t="shared" si="8"/>
        <v>30</v>
      </c>
      <c r="I41" s="63">
        <v>587</v>
      </c>
      <c r="J41" s="63">
        <v>0</v>
      </c>
      <c r="K41" s="63">
        <f t="shared" si="1"/>
        <v>587</v>
      </c>
      <c r="L41" s="63">
        <f t="shared" si="9"/>
        <v>0</v>
      </c>
      <c r="M41" s="63">
        <f t="shared" si="10"/>
        <v>557</v>
      </c>
      <c r="N41" s="63">
        <f t="shared" si="11"/>
        <v>0</v>
      </c>
      <c r="O41" s="63">
        <f t="shared" si="12"/>
        <v>167.3</v>
      </c>
      <c r="P41" s="34" t="s">
        <v>82</v>
      </c>
      <c r="Q41" s="33"/>
    </row>
    <row r="42" spans="1:17" s="5" customFormat="1" ht="38.25" x14ac:dyDescent="0.2">
      <c r="A42" s="67" t="s">
        <v>70</v>
      </c>
      <c r="B42" s="29" t="str">
        <f>'[1]CAP TRUONG_HKI'!B46</f>
        <v>Nguyễn Trọng</v>
      </c>
      <c r="C42" s="30" t="str">
        <f>'[1]CAP TRUONG_HKI'!C46</f>
        <v xml:space="preserve">Trí </v>
      </c>
      <c r="D42" s="69"/>
      <c r="E42" s="63"/>
      <c r="F42" s="63">
        <v>60</v>
      </c>
      <c r="G42" s="63"/>
      <c r="H42" s="63">
        <f t="shared" si="8"/>
        <v>60</v>
      </c>
      <c r="I42" s="63">
        <v>587</v>
      </c>
      <c r="J42" s="63">
        <v>0</v>
      </c>
      <c r="K42" s="63">
        <f t="shared" si="1"/>
        <v>587</v>
      </c>
      <c r="L42" s="63">
        <f t="shared" si="9"/>
        <v>0</v>
      </c>
      <c r="M42" s="63">
        <f t="shared" si="10"/>
        <v>527</v>
      </c>
      <c r="N42" s="63">
        <f t="shared" si="11"/>
        <v>0</v>
      </c>
      <c r="O42" s="63">
        <f t="shared" si="12"/>
        <v>158.30000000000001</v>
      </c>
      <c r="P42" s="34" t="s">
        <v>86</v>
      </c>
      <c r="Q42" s="33"/>
    </row>
    <row r="43" spans="1:17" s="5" customFormat="1" ht="27" customHeight="1" x14ac:dyDescent="0.2">
      <c r="A43" s="67" t="s">
        <v>80</v>
      </c>
      <c r="B43" s="29" t="str">
        <f>'[1]CAP TRUONG_HKI'!B47</f>
        <v xml:space="preserve">Trần Hiếu </v>
      </c>
      <c r="C43" s="30" t="str">
        <f>'[1]CAP TRUONG_HKI'!C47</f>
        <v xml:space="preserve">Trinh </v>
      </c>
      <c r="D43" s="69"/>
      <c r="E43" s="63"/>
      <c r="F43" s="63"/>
      <c r="G43" s="63"/>
      <c r="H43" s="63">
        <f t="shared" si="8"/>
        <v>0</v>
      </c>
      <c r="I43" s="63">
        <v>587</v>
      </c>
      <c r="J43" s="63">
        <v>0</v>
      </c>
      <c r="K43" s="63">
        <f t="shared" si="1"/>
        <v>587</v>
      </c>
      <c r="L43" s="63">
        <f t="shared" si="9"/>
        <v>0</v>
      </c>
      <c r="M43" s="63">
        <f t="shared" si="10"/>
        <v>587</v>
      </c>
      <c r="N43" s="63">
        <f t="shared" si="11"/>
        <v>0</v>
      </c>
      <c r="O43" s="63">
        <f t="shared" si="12"/>
        <v>176.3</v>
      </c>
      <c r="P43" s="34"/>
      <c r="Q43" s="35"/>
    </row>
    <row r="44" spans="1:17" s="5" customFormat="1" ht="31.5" customHeight="1" x14ac:dyDescent="0.2">
      <c r="A44" s="67" t="s">
        <v>81</v>
      </c>
      <c r="B44" s="29" t="str">
        <f>'[1]CAP TRUONG_HKI'!B48</f>
        <v xml:space="preserve">Nguyễn Văn </v>
      </c>
      <c r="C44" s="30" t="str">
        <f>'[1]CAP TRUONG_HKI'!C48</f>
        <v xml:space="preserve">Yên </v>
      </c>
      <c r="D44" s="69"/>
      <c r="E44" s="63"/>
      <c r="F44" s="63"/>
      <c r="G44" s="63"/>
      <c r="H44" s="63">
        <f t="shared" si="8"/>
        <v>0</v>
      </c>
      <c r="I44" s="63">
        <v>587</v>
      </c>
      <c r="J44" s="63">
        <v>0</v>
      </c>
      <c r="K44" s="63">
        <f t="shared" si="1"/>
        <v>587</v>
      </c>
      <c r="L44" s="63">
        <f t="shared" si="9"/>
        <v>0</v>
      </c>
      <c r="M44" s="63">
        <f t="shared" si="10"/>
        <v>587</v>
      </c>
      <c r="N44" s="63">
        <f t="shared" si="11"/>
        <v>0</v>
      </c>
      <c r="O44" s="63">
        <f t="shared" si="12"/>
        <v>176.3</v>
      </c>
      <c r="P44" s="36"/>
      <c r="Q44" s="33"/>
    </row>
    <row r="45" spans="1:17" s="5" customFormat="1" ht="26.25" customHeight="1" x14ac:dyDescent="0.2">
      <c r="A45" s="32"/>
      <c r="B45" s="100" t="str">
        <f>'[1]CAP TRUONG_HKI'!B49</f>
        <v>Tổng cộng</v>
      </c>
      <c r="C45" s="101"/>
      <c r="D45" s="102"/>
      <c r="E45" s="70">
        <f t="shared" ref="E45" si="14">SUM(E13:E44)</f>
        <v>587</v>
      </c>
      <c r="F45" s="70">
        <f>SUM(F12:F44)</f>
        <v>1930</v>
      </c>
      <c r="G45" s="70">
        <f t="shared" ref="G45:O45" si="15">SUM(G12:G44)</f>
        <v>120</v>
      </c>
      <c r="H45" s="70">
        <f t="shared" si="15"/>
        <v>2637</v>
      </c>
      <c r="I45" s="70">
        <f t="shared" si="15"/>
        <v>19371</v>
      </c>
      <c r="J45" s="71">
        <f t="shared" si="15"/>
        <v>667</v>
      </c>
      <c r="K45" s="71">
        <f t="shared" si="15"/>
        <v>18704</v>
      </c>
      <c r="L45" s="71">
        <f t="shared" si="15"/>
        <v>13</v>
      </c>
      <c r="M45" s="71">
        <f t="shared" si="15"/>
        <v>16080</v>
      </c>
      <c r="N45" s="71">
        <f t="shared" si="15"/>
        <v>3.9</v>
      </c>
      <c r="O45" s="71">
        <f t="shared" si="15"/>
        <v>4829.2000000000016</v>
      </c>
      <c r="P45" s="31"/>
      <c r="Q45" s="33"/>
    </row>
    <row r="46" spans="1:17" ht="8.25" customHeight="1" x14ac:dyDescent="0.25">
      <c r="B46" s="37"/>
    </row>
    <row r="47" spans="1:17" x14ac:dyDescent="0.25">
      <c r="B47" s="38"/>
      <c r="C47" s="39"/>
      <c r="D47" s="39"/>
      <c r="E47" s="40"/>
      <c r="F47" s="40"/>
      <c r="G47" s="40"/>
      <c r="H47" s="40"/>
      <c r="I47" s="40"/>
      <c r="J47" s="41"/>
      <c r="K47" s="41"/>
      <c r="L47" s="79" t="s">
        <v>97</v>
      </c>
      <c r="M47" s="79"/>
      <c r="N47" s="79"/>
      <c r="O47" s="79"/>
      <c r="P47" s="79"/>
      <c r="Q47" s="43"/>
    </row>
    <row r="48" spans="1:17" x14ac:dyDescent="0.25">
      <c r="B48" s="107" t="s">
        <v>71</v>
      </c>
      <c r="C48" s="107"/>
      <c r="E48" s="42"/>
      <c r="F48" s="95" t="s">
        <v>72</v>
      </c>
      <c r="G48" s="95"/>
      <c r="H48" s="95"/>
      <c r="I48" s="95"/>
      <c r="J48" s="44"/>
      <c r="K48" s="44"/>
      <c r="L48" s="95" t="s">
        <v>73</v>
      </c>
      <c r="M48" s="95"/>
      <c r="N48" s="95"/>
      <c r="O48" s="95"/>
      <c r="P48" s="95"/>
      <c r="Q48" s="45"/>
    </row>
    <row r="49" spans="2:17" x14ac:dyDescent="0.25">
      <c r="B49" s="46"/>
      <c r="C49" s="46"/>
      <c r="D49" s="47"/>
      <c r="E49" s="47"/>
      <c r="F49" s="47"/>
      <c r="G49" s="47"/>
      <c r="H49" s="48"/>
      <c r="I49" s="46"/>
      <c r="J49" s="48"/>
      <c r="K49" s="49"/>
      <c r="L49" s="48"/>
      <c r="M49" s="50"/>
      <c r="N49" s="51"/>
      <c r="O49" s="51"/>
      <c r="Q49" s="52"/>
    </row>
    <row r="50" spans="2:17" x14ac:dyDescent="0.25">
      <c r="B50" s="46"/>
      <c r="C50" s="46"/>
      <c r="D50" s="47"/>
      <c r="E50" s="47"/>
      <c r="F50" s="47"/>
      <c r="G50" s="47"/>
      <c r="H50" s="48"/>
      <c r="I50" s="46"/>
      <c r="J50" s="48"/>
      <c r="K50" s="49"/>
      <c r="L50" s="48"/>
      <c r="M50" s="50"/>
      <c r="N50" s="51"/>
      <c r="O50" s="51"/>
      <c r="Q50" s="52"/>
    </row>
    <row r="51" spans="2:17" x14ac:dyDescent="0.25">
      <c r="B51" s="46"/>
      <c r="C51" s="46"/>
      <c r="D51" s="47"/>
      <c r="E51" s="47"/>
      <c r="F51" s="47"/>
      <c r="G51" s="47"/>
      <c r="H51" s="48"/>
      <c r="I51" s="46"/>
      <c r="J51" s="48"/>
      <c r="K51" s="49"/>
      <c r="L51" s="48"/>
      <c r="M51" s="50"/>
      <c r="N51" s="51"/>
      <c r="O51" s="51"/>
      <c r="Q51" s="52"/>
    </row>
    <row r="52" spans="2:17" x14ac:dyDescent="0.25">
      <c r="B52" s="53"/>
      <c r="C52" s="53"/>
      <c r="D52" s="47"/>
      <c r="E52" s="47"/>
      <c r="F52" s="47"/>
      <c r="G52" s="40"/>
      <c r="H52" s="40"/>
      <c r="I52" s="40"/>
      <c r="J52" s="46"/>
      <c r="K52" s="40"/>
      <c r="L52" s="40"/>
      <c r="M52" s="46"/>
      <c r="N52" s="54"/>
      <c r="O52" s="54"/>
      <c r="Q52" s="52"/>
    </row>
    <row r="53" spans="2:17" x14ac:dyDescent="0.25">
      <c r="B53" s="53"/>
      <c r="C53" s="53"/>
      <c r="D53" s="55"/>
      <c r="E53" s="55"/>
      <c r="F53" s="55"/>
      <c r="G53" s="56"/>
      <c r="H53" s="56"/>
      <c r="I53" s="56"/>
      <c r="J53" s="46"/>
      <c r="K53" s="56"/>
      <c r="L53" s="56"/>
      <c r="M53" s="46"/>
      <c r="N53" s="54"/>
      <c r="O53" s="54"/>
      <c r="Q53" s="57"/>
    </row>
    <row r="54" spans="2:17" x14ac:dyDescent="0.25">
      <c r="B54" s="53"/>
      <c r="C54" s="53"/>
      <c r="E54" s="58"/>
      <c r="F54" s="96" t="str">
        <f>'[1]CAP TRUONG_HKI'!E56</f>
        <v xml:space="preserve">     Nguyễn Ngọc Trang</v>
      </c>
      <c r="G54" s="96"/>
      <c r="H54" s="96"/>
      <c r="I54" s="96"/>
      <c r="J54" s="59"/>
      <c r="K54" s="59"/>
      <c r="L54" s="96" t="str">
        <f>'[1]CAP TRUONG_HKI'!B56</f>
        <v>Châu Văn Bảo</v>
      </c>
      <c r="M54" s="96"/>
      <c r="N54" s="96"/>
      <c r="O54" s="96"/>
      <c r="P54" s="96"/>
      <c r="Q54" s="57"/>
    </row>
    <row r="55" spans="2:17" x14ac:dyDescent="0.25">
      <c r="B55" s="38"/>
      <c r="C55" s="53"/>
      <c r="D55" s="53"/>
      <c r="E55" s="55"/>
      <c r="F55" s="55"/>
      <c r="G55" s="55"/>
      <c r="H55" s="56"/>
      <c r="I55" s="56"/>
      <c r="J55" s="56"/>
      <c r="K55" s="46"/>
      <c r="L55" s="56"/>
      <c r="M55" s="56"/>
      <c r="N55" s="60"/>
      <c r="O55" s="60"/>
      <c r="P55" s="56"/>
      <c r="Q55" s="57"/>
    </row>
  </sheetData>
  <mergeCells count="27">
    <mergeCell ref="L48:P48"/>
    <mergeCell ref="L54:P54"/>
    <mergeCell ref="P9:P10"/>
    <mergeCell ref="Q9:Q10"/>
    <mergeCell ref="B11:C11"/>
    <mergeCell ref="B45:D45"/>
    <mergeCell ref="I9:I10"/>
    <mergeCell ref="J9:J10"/>
    <mergeCell ref="K9:K10"/>
    <mergeCell ref="L9:L10"/>
    <mergeCell ref="M9:M10"/>
    <mergeCell ref="N9:N10"/>
    <mergeCell ref="O9:O10"/>
    <mergeCell ref="F48:I48"/>
    <mergeCell ref="F54:I54"/>
    <mergeCell ref="B48:C48"/>
    <mergeCell ref="L47:P47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  <ignoredErrors>
    <ignoredError sqref="F45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5"/>
  <sheetViews>
    <sheetView topLeftCell="A37" workbookViewId="0">
      <selection activeCell="P40" sqref="P40"/>
    </sheetView>
  </sheetViews>
  <sheetFormatPr defaultRowHeight="16.5" x14ac:dyDescent="0.25"/>
  <cols>
    <col min="1" max="1" width="4.625" style="1" customWidth="1"/>
    <col min="2" max="2" width="17.75" style="7" customWidth="1"/>
    <col min="3" max="3" width="10" style="7" customWidth="1"/>
    <col min="4" max="4" width="5.75" style="7" customWidth="1"/>
    <col min="5" max="5" width="6.75" style="1" customWidth="1"/>
    <col min="6" max="6" width="8.25" style="1" customWidth="1"/>
    <col min="7" max="8" width="8.5" style="1" customWidth="1"/>
    <col min="9" max="9" width="7" style="1" customWidth="1"/>
    <col min="10" max="10" width="9.25" style="1" customWidth="1"/>
    <col min="11" max="11" width="8.25" style="76" customWidth="1"/>
    <col min="12" max="12" width="8.375" style="1" customWidth="1"/>
    <col min="13" max="13" width="7.75" style="1" customWidth="1"/>
    <col min="14" max="14" width="6.625" style="4" customWidth="1"/>
    <col min="15" max="15" width="6.875" style="4" customWidth="1"/>
    <col min="16" max="16" width="16" style="7" customWidth="1"/>
    <col min="17" max="17" width="9.625" style="6" bestFit="1" customWidth="1"/>
    <col min="18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5" width="7" style="7" customWidth="1"/>
    <col min="266" max="266" width="9.25" style="7" customWidth="1"/>
    <col min="267" max="267" width="7.25" style="7" customWidth="1"/>
    <col min="268" max="268" width="8.375" style="7" customWidth="1"/>
    <col min="269" max="269" width="7.75" style="7" customWidth="1"/>
    <col min="270" max="270" width="6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1" width="7" style="7" customWidth="1"/>
    <col min="522" max="522" width="9.25" style="7" customWidth="1"/>
    <col min="523" max="523" width="7.25" style="7" customWidth="1"/>
    <col min="524" max="524" width="8.375" style="7" customWidth="1"/>
    <col min="525" max="525" width="7.75" style="7" customWidth="1"/>
    <col min="526" max="526" width="6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7" width="7" style="7" customWidth="1"/>
    <col min="778" max="778" width="9.25" style="7" customWidth="1"/>
    <col min="779" max="779" width="7.25" style="7" customWidth="1"/>
    <col min="780" max="780" width="8.375" style="7" customWidth="1"/>
    <col min="781" max="781" width="7.75" style="7" customWidth="1"/>
    <col min="782" max="782" width="6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3" width="7" style="7" customWidth="1"/>
    <col min="1034" max="1034" width="9.2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89" width="7" style="7" customWidth="1"/>
    <col min="1290" max="1290" width="9.2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5" width="7" style="7" customWidth="1"/>
    <col min="1546" max="1546" width="9.2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1" width="7" style="7" customWidth="1"/>
    <col min="1802" max="1802" width="9.2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7" width="7" style="7" customWidth="1"/>
    <col min="2058" max="2058" width="9.2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3" width="7" style="7" customWidth="1"/>
    <col min="2314" max="2314" width="9.2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69" width="7" style="7" customWidth="1"/>
    <col min="2570" max="2570" width="9.2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5" width="7" style="7" customWidth="1"/>
    <col min="2826" max="2826" width="9.2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1" width="7" style="7" customWidth="1"/>
    <col min="3082" max="3082" width="9.2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7" width="7" style="7" customWidth="1"/>
    <col min="3338" max="3338" width="9.2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3" width="7" style="7" customWidth="1"/>
    <col min="3594" max="3594" width="9.2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49" width="7" style="7" customWidth="1"/>
    <col min="3850" max="3850" width="9.2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5" width="7" style="7" customWidth="1"/>
    <col min="4106" max="4106" width="9.2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1" width="7" style="7" customWidth="1"/>
    <col min="4362" max="4362" width="9.2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7" width="7" style="7" customWidth="1"/>
    <col min="4618" max="4618" width="9.2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3" width="7" style="7" customWidth="1"/>
    <col min="4874" max="4874" width="9.2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29" width="7" style="7" customWidth="1"/>
    <col min="5130" max="5130" width="9.2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5" width="7" style="7" customWidth="1"/>
    <col min="5386" max="5386" width="9.2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1" width="7" style="7" customWidth="1"/>
    <col min="5642" max="5642" width="9.2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7" width="7" style="7" customWidth="1"/>
    <col min="5898" max="5898" width="9.2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3" width="7" style="7" customWidth="1"/>
    <col min="6154" max="6154" width="9.2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09" width="7" style="7" customWidth="1"/>
    <col min="6410" max="6410" width="9.2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5" width="7" style="7" customWidth="1"/>
    <col min="6666" max="6666" width="9.2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1" width="7" style="7" customWidth="1"/>
    <col min="6922" max="6922" width="9.2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7" width="7" style="7" customWidth="1"/>
    <col min="7178" max="7178" width="9.2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3" width="7" style="7" customWidth="1"/>
    <col min="7434" max="7434" width="9.2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89" width="7" style="7" customWidth="1"/>
    <col min="7690" max="7690" width="9.2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5" width="7" style="7" customWidth="1"/>
    <col min="7946" max="7946" width="9.2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1" width="7" style="7" customWidth="1"/>
    <col min="8202" max="8202" width="9.2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7" width="7" style="7" customWidth="1"/>
    <col min="8458" max="8458" width="9.2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3" width="7" style="7" customWidth="1"/>
    <col min="8714" max="8714" width="9.2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69" width="7" style="7" customWidth="1"/>
    <col min="8970" max="8970" width="9.2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5" width="7" style="7" customWidth="1"/>
    <col min="9226" max="9226" width="9.2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1" width="7" style="7" customWidth="1"/>
    <col min="9482" max="9482" width="9.2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7" width="7" style="7" customWidth="1"/>
    <col min="9738" max="9738" width="9.2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3" width="7" style="7" customWidth="1"/>
    <col min="9994" max="9994" width="9.2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49" width="7" style="7" customWidth="1"/>
    <col min="10250" max="10250" width="9.2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5" width="7" style="7" customWidth="1"/>
    <col min="10506" max="10506" width="9.2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1" width="7" style="7" customWidth="1"/>
    <col min="10762" max="10762" width="9.2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7" width="7" style="7" customWidth="1"/>
    <col min="11018" max="11018" width="9.2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3" width="7" style="7" customWidth="1"/>
    <col min="11274" max="11274" width="9.2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29" width="7" style="7" customWidth="1"/>
    <col min="11530" max="11530" width="9.2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5" width="7" style="7" customWidth="1"/>
    <col min="11786" max="11786" width="9.2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1" width="7" style="7" customWidth="1"/>
    <col min="12042" max="12042" width="9.2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7" width="7" style="7" customWidth="1"/>
    <col min="12298" max="12298" width="9.2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3" width="7" style="7" customWidth="1"/>
    <col min="12554" max="12554" width="9.2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09" width="7" style="7" customWidth="1"/>
    <col min="12810" max="12810" width="9.2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5" width="7" style="7" customWidth="1"/>
    <col min="13066" max="13066" width="9.2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1" width="7" style="7" customWidth="1"/>
    <col min="13322" max="13322" width="9.2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7" width="7" style="7" customWidth="1"/>
    <col min="13578" max="13578" width="9.2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3" width="7" style="7" customWidth="1"/>
    <col min="13834" max="13834" width="9.2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89" width="7" style="7" customWidth="1"/>
    <col min="14090" max="14090" width="9.2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5" width="7" style="7" customWidth="1"/>
    <col min="14346" max="14346" width="9.2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1" width="7" style="7" customWidth="1"/>
    <col min="14602" max="14602" width="9.2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7" width="7" style="7" customWidth="1"/>
    <col min="14858" max="14858" width="9.2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3" width="7" style="7" customWidth="1"/>
    <col min="15114" max="15114" width="9.2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69" width="7" style="7" customWidth="1"/>
    <col min="15370" max="15370" width="9.2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5" width="7" style="7" customWidth="1"/>
    <col min="15626" max="15626" width="9.2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1" width="7" style="7" customWidth="1"/>
    <col min="15882" max="15882" width="9.2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7" width="7" style="7" customWidth="1"/>
    <col min="16138" max="16138" width="9.2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384" width="9" style="7"/>
  </cols>
  <sheetData>
    <row r="1" spans="1:17" x14ac:dyDescent="0.25">
      <c r="A1" s="80" t="s">
        <v>0</v>
      </c>
      <c r="B1" s="80"/>
      <c r="C1" s="80"/>
      <c r="D1" s="80"/>
      <c r="E1" s="80"/>
      <c r="F1" s="80"/>
      <c r="G1" s="80"/>
      <c r="L1" s="3" t="s">
        <v>1</v>
      </c>
      <c r="P1" s="5"/>
    </row>
    <row r="2" spans="1:17" x14ac:dyDescent="0.25">
      <c r="A2" s="81" t="s">
        <v>2</v>
      </c>
      <c r="B2" s="81"/>
      <c r="C2" s="81"/>
      <c r="D2" s="81"/>
      <c r="E2" s="81"/>
      <c r="F2" s="81"/>
      <c r="G2" s="81"/>
      <c r="H2" s="3"/>
      <c r="L2" s="3" t="s">
        <v>3</v>
      </c>
      <c r="P2" s="5"/>
    </row>
    <row r="3" spans="1:17" x14ac:dyDescent="0.25">
      <c r="A3" s="77"/>
      <c r="B3" s="77"/>
      <c r="C3" s="77" t="s">
        <v>4</v>
      </c>
      <c r="D3" s="77"/>
      <c r="E3" s="77"/>
      <c r="F3" s="77"/>
      <c r="G3" s="77"/>
      <c r="H3" s="3"/>
      <c r="L3" s="9"/>
      <c r="P3" s="5"/>
    </row>
    <row r="4" spans="1:17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82" t="s">
        <v>5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15"/>
    </row>
    <row r="6" spans="1:17" s="16" customFormat="1" ht="20.25" x14ac:dyDescent="0.3">
      <c r="A6" s="83" t="s">
        <v>6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15"/>
    </row>
    <row r="7" spans="1:17" s="16" customFormat="1" ht="20.25" x14ac:dyDescent="0.3">
      <c r="A7" s="83" t="str">
        <f>'[1]CAP TRUONG_HKI'!A8:K8</f>
        <v>KHOA CÔNG NGHỆ ĐIỆN - ĐIỆN TỬ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15"/>
    </row>
    <row r="8" spans="1:17" x14ac:dyDescent="0.25">
      <c r="B8" s="3"/>
      <c r="C8" s="3"/>
      <c r="D8" s="3"/>
      <c r="E8" s="3"/>
      <c r="F8" s="3"/>
      <c r="G8" s="3"/>
      <c r="H8" s="3"/>
      <c r="I8" s="3"/>
      <c r="J8" s="3"/>
      <c r="K8" s="77"/>
      <c r="L8" s="3"/>
      <c r="M8" s="3"/>
      <c r="N8" s="17"/>
      <c r="O8" s="17"/>
      <c r="P8" s="18"/>
    </row>
    <row r="9" spans="1:17" ht="30.75" customHeight="1" x14ac:dyDescent="0.25">
      <c r="A9" s="84" t="s">
        <v>7</v>
      </c>
      <c r="B9" s="86" t="s">
        <v>8</v>
      </c>
      <c r="C9" s="87"/>
      <c r="D9" s="90" t="s">
        <v>9</v>
      </c>
      <c r="E9" s="91"/>
      <c r="F9" s="92" t="s">
        <v>10</v>
      </c>
      <c r="G9" s="92"/>
      <c r="H9" s="93" t="s">
        <v>11</v>
      </c>
      <c r="I9" s="103" t="s">
        <v>12</v>
      </c>
      <c r="J9" s="103" t="s">
        <v>13</v>
      </c>
      <c r="K9" s="103" t="s">
        <v>14</v>
      </c>
      <c r="L9" s="103" t="s">
        <v>15</v>
      </c>
      <c r="M9" s="103" t="s">
        <v>16</v>
      </c>
      <c r="N9" s="105" t="s">
        <v>17</v>
      </c>
      <c r="O9" s="105" t="s">
        <v>18</v>
      </c>
      <c r="P9" s="92" t="s">
        <v>19</v>
      </c>
      <c r="Q9" s="97"/>
    </row>
    <row r="10" spans="1:17" ht="28.5" x14ac:dyDescent="0.25">
      <c r="A10" s="85"/>
      <c r="B10" s="88"/>
      <c r="C10" s="89"/>
      <c r="D10" s="19" t="s">
        <v>20</v>
      </c>
      <c r="E10" s="75" t="s">
        <v>92</v>
      </c>
      <c r="F10" s="74" t="s">
        <v>21</v>
      </c>
      <c r="G10" s="74" t="s">
        <v>22</v>
      </c>
      <c r="H10" s="94"/>
      <c r="I10" s="104"/>
      <c r="J10" s="104"/>
      <c r="K10" s="104"/>
      <c r="L10" s="104"/>
      <c r="M10" s="104"/>
      <c r="N10" s="106"/>
      <c r="O10" s="106"/>
      <c r="P10" s="92"/>
      <c r="Q10" s="97"/>
    </row>
    <row r="11" spans="1:17" s="28" customFormat="1" ht="12.75" x14ac:dyDescent="0.2">
      <c r="A11" s="22" t="s">
        <v>23</v>
      </c>
      <c r="B11" s="98" t="s">
        <v>24</v>
      </c>
      <c r="C11" s="99"/>
      <c r="D11" s="23" t="s">
        <v>25</v>
      </c>
      <c r="E11" s="24" t="s">
        <v>26</v>
      </c>
      <c r="F11" s="24" t="s">
        <v>27</v>
      </c>
      <c r="G11" s="24" t="s">
        <v>28</v>
      </c>
      <c r="H11" s="24" t="s">
        <v>29</v>
      </c>
      <c r="I11" s="24" t="s">
        <v>30</v>
      </c>
      <c r="J11" s="24" t="s">
        <v>31</v>
      </c>
      <c r="K11" s="25" t="s">
        <v>32</v>
      </c>
      <c r="L11" s="24" t="s">
        <v>33</v>
      </c>
      <c r="M11" s="24" t="s">
        <v>34</v>
      </c>
      <c r="N11" s="26" t="s">
        <v>35</v>
      </c>
      <c r="O11" s="26" t="s">
        <v>36</v>
      </c>
      <c r="P11" s="24" t="s">
        <v>37</v>
      </c>
      <c r="Q11" s="27"/>
    </row>
    <row r="12" spans="1:17" s="76" customFormat="1" ht="51" x14ac:dyDescent="0.25">
      <c r="A12" s="67" t="s">
        <v>38</v>
      </c>
      <c r="B12" s="64" t="s">
        <v>78</v>
      </c>
      <c r="C12" s="65" t="s">
        <v>79</v>
      </c>
      <c r="D12" s="63"/>
      <c r="E12" s="63"/>
      <c r="F12" s="63">
        <v>30</v>
      </c>
      <c r="G12" s="63"/>
      <c r="H12" s="63">
        <f>E12+F12+G12</f>
        <v>30</v>
      </c>
      <c r="I12" s="63">
        <v>587</v>
      </c>
      <c r="J12" s="63">
        <f>ROUND(I12/44*37,1)</f>
        <v>493.6</v>
      </c>
      <c r="K12" s="63">
        <f t="shared" ref="K12:K44" si="0">I12-J12</f>
        <v>93.399999999999977</v>
      </c>
      <c r="L12" s="63">
        <f>IF((K12-H12)&gt;0,0,-(K12-H12))</f>
        <v>0</v>
      </c>
      <c r="M12" s="63">
        <f>IF((K12-H12)&lt;0,0,(K12-H12))</f>
        <v>63.399999999999977</v>
      </c>
      <c r="N12" s="63">
        <f>ROUND(L12/3.33,1)</f>
        <v>0</v>
      </c>
      <c r="O12" s="63">
        <f>ROUND(M12/3.33,1)</f>
        <v>19</v>
      </c>
      <c r="P12" s="68" t="s">
        <v>83</v>
      </c>
      <c r="Q12" s="66"/>
    </row>
    <row r="13" spans="1:17" s="5" customFormat="1" x14ac:dyDescent="0.2">
      <c r="A13" s="67" t="s">
        <v>39</v>
      </c>
      <c r="B13" s="29" t="str">
        <f>'[1]CAP TRUONG_HKI'!B16</f>
        <v>Ngô Hoàng</v>
      </c>
      <c r="C13" s="30" t="str">
        <f>'[1]CAP TRUONG_HKI'!C16</f>
        <v xml:space="preserve">Anh </v>
      </c>
      <c r="D13" s="69"/>
      <c r="E13" s="63"/>
      <c r="F13" s="63"/>
      <c r="G13" s="63"/>
      <c r="H13" s="63">
        <f>E13+F13+G13</f>
        <v>0</v>
      </c>
      <c r="I13" s="63">
        <v>587</v>
      </c>
      <c r="J13" s="63">
        <v>0</v>
      </c>
      <c r="K13" s="63">
        <f t="shared" si="0"/>
        <v>587</v>
      </c>
      <c r="L13" s="63">
        <f>IF((K13-H13)&gt;0,0,-(K13-H13))</f>
        <v>0</v>
      </c>
      <c r="M13" s="63">
        <f>IF((K13-H13)&lt;0,0,(K13-H13))</f>
        <v>587</v>
      </c>
      <c r="N13" s="63">
        <f>ROUND(L13/3.33,1)</f>
        <v>0</v>
      </c>
      <c r="O13" s="63">
        <f>ROUND(M13/3.33,1)</f>
        <v>176.3</v>
      </c>
      <c r="P13" s="31"/>
      <c r="Q13" s="33"/>
    </row>
    <row r="14" spans="1:17" s="5" customFormat="1" ht="89.25" x14ac:dyDescent="0.2">
      <c r="A14" s="67" t="s">
        <v>40</v>
      </c>
      <c r="B14" s="29" t="str">
        <f>'[1]CAP TRUONG_HKI'!B17</f>
        <v>Châu Văn</v>
      </c>
      <c r="C14" s="30" t="str">
        <f>'[1]CAP TRUONG_HKI'!C17</f>
        <v>Bảo</v>
      </c>
      <c r="D14" s="69"/>
      <c r="E14" s="63"/>
      <c r="F14" s="63">
        <f>480+60+30+30</f>
        <v>600</v>
      </c>
      <c r="G14" s="63"/>
      <c r="H14" s="63">
        <f t="shared" ref="H14:H44" si="1">E14+F14+G14</f>
        <v>600</v>
      </c>
      <c r="I14" s="63">
        <v>587</v>
      </c>
      <c r="J14" s="63">
        <v>0</v>
      </c>
      <c r="K14" s="63">
        <f t="shared" si="0"/>
        <v>587</v>
      </c>
      <c r="L14" s="63">
        <f t="shared" ref="L14:L44" si="2">IF((K14-H14)&gt;0,0,-(K14-H14))</f>
        <v>13</v>
      </c>
      <c r="M14" s="63">
        <f t="shared" ref="M14:M44" si="3">IF((K14-H14)&lt;0,0,(K14-H14))</f>
        <v>0</v>
      </c>
      <c r="N14" s="63">
        <f t="shared" ref="N14:O30" si="4">ROUND(L14/3.33,1)</f>
        <v>3.9</v>
      </c>
      <c r="O14" s="63">
        <f t="shared" si="4"/>
        <v>0</v>
      </c>
      <c r="P14" s="61" t="s">
        <v>94</v>
      </c>
      <c r="Q14" s="35"/>
    </row>
    <row r="15" spans="1:17" s="5" customFormat="1" x14ac:dyDescent="0.2">
      <c r="A15" s="67" t="s">
        <v>41</v>
      </c>
      <c r="B15" s="29" t="str">
        <f>'[1]CAP TRUONG_HKI'!B18</f>
        <v>Vũ Hạnh</v>
      </c>
      <c r="C15" s="30" t="str">
        <f>'[1]CAP TRUONG_HKI'!C18</f>
        <v>Chiêu</v>
      </c>
      <c r="D15" s="69"/>
      <c r="E15" s="63"/>
      <c r="F15" s="63"/>
      <c r="G15" s="63"/>
      <c r="H15" s="63">
        <f t="shared" si="1"/>
        <v>0</v>
      </c>
      <c r="I15" s="63">
        <v>587</v>
      </c>
      <c r="J15" s="63">
        <v>0</v>
      </c>
      <c r="K15" s="63">
        <f t="shared" si="0"/>
        <v>587</v>
      </c>
      <c r="L15" s="63">
        <f t="shared" si="2"/>
        <v>0</v>
      </c>
      <c r="M15" s="63">
        <f t="shared" si="3"/>
        <v>587</v>
      </c>
      <c r="N15" s="63">
        <f t="shared" si="4"/>
        <v>0</v>
      </c>
      <c r="O15" s="63">
        <f t="shared" si="4"/>
        <v>176.3</v>
      </c>
      <c r="P15" s="34"/>
      <c r="Q15" s="33"/>
    </row>
    <row r="16" spans="1:17" s="5" customFormat="1" x14ac:dyDescent="0.2">
      <c r="A16" s="67" t="s">
        <v>42</v>
      </c>
      <c r="B16" s="29" t="str">
        <f>'[1]CAP TRUONG_HKI'!B19</f>
        <v>Ngô Phong</v>
      </c>
      <c r="C16" s="30" t="str">
        <f>'[1]CAP TRUONG_HKI'!C19</f>
        <v>Cường</v>
      </c>
      <c r="D16" s="69"/>
      <c r="E16" s="63"/>
      <c r="F16" s="63"/>
      <c r="G16" s="63"/>
      <c r="H16" s="63">
        <f t="shared" si="1"/>
        <v>0</v>
      </c>
      <c r="I16" s="63">
        <v>587</v>
      </c>
      <c r="J16" s="63">
        <v>0</v>
      </c>
      <c r="K16" s="63">
        <f t="shared" si="0"/>
        <v>587</v>
      </c>
      <c r="L16" s="63">
        <f t="shared" si="2"/>
        <v>0</v>
      </c>
      <c r="M16" s="63">
        <f t="shared" si="3"/>
        <v>587</v>
      </c>
      <c r="N16" s="63">
        <f t="shared" si="4"/>
        <v>0</v>
      </c>
      <c r="O16" s="63">
        <f t="shared" si="4"/>
        <v>176.3</v>
      </c>
      <c r="P16" s="34"/>
      <c r="Q16" s="33"/>
    </row>
    <row r="17" spans="1:17" s="5" customFormat="1" ht="63.75" x14ac:dyDescent="0.2">
      <c r="A17" s="67" t="s">
        <v>43</v>
      </c>
      <c r="B17" s="29" t="str">
        <f>'[1]CAP TRUONG_HKI'!B20</f>
        <v>Nguyễn Minh Đức</v>
      </c>
      <c r="C17" s="30" t="str">
        <f>'[1]CAP TRUONG_HKI'!C20</f>
        <v>Cường</v>
      </c>
      <c r="D17" s="69"/>
      <c r="E17" s="63"/>
      <c r="F17" s="63">
        <f>160+30</f>
        <v>190</v>
      </c>
      <c r="G17" s="63"/>
      <c r="H17" s="63">
        <f t="shared" si="1"/>
        <v>190</v>
      </c>
      <c r="I17" s="63">
        <v>587</v>
      </c>
      <c r="J17" s="63">
        <v>0</v>
      </c>
      <c r="K17" s="63">
        <f t="shared" si="0"/>
        <v>587</v>
      </c>
      <c r="L17" s="63">
        <f t="shared" si="2"/>
        <v>0</v>
      </c>
      <c r="M17" s="63">
        <f t="shared" si="3"/>
        <v>397</v>
      </c>
      <c r="N17" s="63">
        <f t="shared" si="4"/>
        <v>0</v>
      </c>
      <c r="O17" s="63">
        <f t="shared" si="4"/>
        <v>119.2</v>
      </c>
      <c r="P17" s="34" t="s">
        <v>84</v>
      </c>
      <c r="Q17" s="33"/>
    </row>
    <row r="18" spans="1:17" s="5" customFormat="1" ht="89.25" x14ac:dyDescent="0.2">
      <c r="A18" s="67" t="s">
        <v>44</v>
      </c>
      <c r="B18" s="29" t="str">
        <f>'[1]CAP TRUONG_HKI'!B21</f>
        <v>Tạ Minh</v>
      </c>
      <c r="C18" s="30" t="str">
        <f>'[1]CAP TRUONG_HKI'!C21</f>
        <v xml:space="preserve">Cường </v>
      </c>
      <c r="D18" s="69"/>
      <c r="E18" s="63">
        <f>ROUND(587/2,1)</f>
        <v>293.5</v>
      </c>
      <c r="F18" s="63">
        <v>30</v>
      </c>
      <c r="G18" s="63"/>
      <c r="H18" s="63">
        <f t="shared" si="1"/>
        <v>323.5</v>
      </c>
      <c r="I18" s="63">
        <v>587</v>
      </c>
      <c r="J18" s="63">
        <v>0</v>
      </c>
      <c r="K18" s="63">
        <f t="shared" si="0"/>
        <v>587</v>
      </c>
      <c r="L18" s="63">
        <f t="shared" si="2"/>
        <v>0</v>
      </c>
      <c r="M18" s="63">
        <f t="shared" si="3"/>
        <v>263.5</v>
      </c>
      <c r="N18" s="63">
        <f t="shared" si="4"/>
        <v>0</v>
      </c>
      <c r="O18" s="63">
        <f t="shared" si="4"/>
        <v>79.099999999999994</v>
      </c>
      <c r="P18" s="34" t="s">
        <v>93</v>
      </c>
      <c r="Q18" s="33"/>
    </row>
    <row r="19" spans="1:17" s="5" customFormat="1" ht="63.75" x14ac:dyDescent="0.2">
      <c r="A19" s="67" t="s">
        <v>45</v>
      </c>
      <c r="B19" s="29" t="str">
        <f>'[1]CAP TRUONG_HKI'!B22</f>
        <v>Võ</v>
      </c>
      <c r="C19" s="30" t="str">
        <f>'[1]CAP TRUONG_HKI'!C22</f>
        <v xml:space="preserve">Cường </v>
      </c>
      <c r="D19" s="69"/>
      <c r="E19" s="63"/>
      <c r="F19" s="63">
        <f>60+60+30</f>
        <v>150</v>
      </c>
      <c r="G19" s="63"/>
      <c r="H19" s="63">
        <f t="shared" si="1"/>
        <v>150</v>
      </c>
      <c r="I19" s="63">
        <v>587</v>
      </c>
      <c r="J19" s="63">
        <v>0</v>
      </c>
      <c r="K19" s="63">
        <f t="shared" si="0"/>
        <v>587</v>
      </c>
      <c r="L19" s="63">
        <f t="shared" si="2"/>
        <v>0</v>
      </c>
      <c r="M19" s="63">
        <f t="shared" si="3"/>
        <v>437</v>
      </c>
      <c r="N19" s="63">
        <f t="shared" si="4"/>
        <v>0</v>
      </c>
      <c r="O19" s="63">
        <f t="shared" si="4"/>
        <v>131.19999999999999</v>
      </c>
      <c r="P19" s="34" t="s">
        <v>89</v>
      </c>
      <c r="Q19" s="33"/>
    </row>
    <row r="20" spans="1:17" s="5" customFormat="1" x14ac:dyDescent="0.2">
      <c r="A20" s="67" t="s">
        <v>46</v>
      </c>
      <c r="B20" s="29" t="str">
        <f>'[1]CAP TRUONG_HKI'!B23</f>
        <v xml:space="preserve">Nguyễn Thùy </v>
      </c>
      <c r="C20" s="30" t="str">
        <f>'[1]CAP TRUONG_HKI'!C23</f>
        <v>Dương</v>
      </c>
      <c r="D20" s="69"/>
      <c r="E20" s="63"/>
      <c r="F20" s="63"/>
      <c r="G20" s="63"/>
      <c r="H20" s="63">
        <f t="shared" si="1"/>
        <v>0</v>
      </c>
      <c r="I20" s="63">
        <v>587</v>
      </c>
      <c r="J20" s="63">
        <v>0</v>
      </c>
      <c r="K20" s="63">
        <f t="shared" si="0"/>
        <v>587</v>
      </c>
      <c r="L20" s="63">
        <f t="shared" si="2"/>
        <v>0</v>
      </c>
      <c r="M20" s="63">
        <f t="shared" si="3"/>
        <v>587</v>
      </c>
      <c r="N20" s="63">
        <f t="shared" si="4"/>
        <v>0</v>
      </c>
      <c r="O20" s="63">
        <f t="shared" si="4"/>
        <v>176.3</v>
      </c>
      <c r="P20" s="34"/>
      <c r="Q20" s="35"/>
    </row>
    <row r="21" spans="1:17" s="5" customFormat="1" x14ac:dyDescent="0.2">
      <c r="A21" s="67" t="s">
        <v>47</v>
      </c>
      <c r="B21" s="29" t="str">
        <f>'[1]CAP TRUONG_HKI'!B24</f>
        <v>Lê Tiến</v>
      </c>
      <c r="C21" s="30" t="str">
        <f>'[1]CAP TRUONG_HKI'!C24</f>
        <v xml:space="preserve">Đạt </v>
      </c>
      <c r="D21" s="69"/>
      <c r="E21" s="63"/>
      <c r="F21" s="63"/>
      <c r="G21" s="63"/>
      <c r="H21" s="63">
        <f t="shared" si="1"/>
        <v>0</v>
      </c>
      <c r="I21" s="63">
        <v>587</v>
      </c>
      <c r="J21" s="63">
        <v>0</v>
      </c>
      <c r="K21" s="63">
        <f t="shared" si="0"/>
        <v>587</v>
      </c>
      <c r="L21" s="63">
        <f t="shared" si="2"/>
        <v>0</v>
      </c>
      <c r="M21" s="63">
        <f t="shared" si="3"/>
        <v>587</v>
      </c>
      <c r="N21" s="63">
        <f t="shared" si="4"/>
        <v>0</v>
      </c>
      <c r="O21" s="63">
        <f t="shared" si="4"/>
        <v>176.3</v>
      </c>
      <c r="P21" s="34"/>
      <c r="Q21" s="33"/>
    </row>
    <row r="22" spans="1:17" s="5" customFormat="1" ht="25.5" x14ac:dyDescent="0.2">
      <c r="A22" s="67" t="s">
        <v>48</v>
      </c>
      <c r="B22" s="29" t="str">
        <f>'[1]CAP TRUONG_HKI'!B25</f>
        <v>Nguyễn Hồng</v>
      </c>
      <c r="C22" s="30" t="str">
        <f>'[1]CAP TRUONG_HKI'!C25</f>
        <v xml:space="preserve">Đức </v>
      </c>
      <c r="D22" s="69"/>
      <c r="E22" s="63"/>
      <c r="F22" s="63">
        <v>30</v>
      </c>
      <c r="G22" s="63"/>
      <c r="H22" s="63">
        <f t="shared" si="1"/>
        <v>30</v>
      </c>
      <c r="I22" s="63">
        <v>587</v>
      </c>
      <c r="J22" s="63">
        <v>0</v>
      </c>
      <c r="K22" s="63">
        <f t="shared" si="0"/>
        <v>587</v>
      </c>
      <c r="L22" s="63">
        <f t="shared" si="2"/>
        <v>0</v>
      </c>
      <c r="M22" s="63">
        <f t="shared" si="3"/>
        <v>557</v>
      </c>
      <c r="N22" s="63">
        <f t="shared" si="4"/>
        <v>0</v>
      </c>
      <c r="O22" s="63">
        <f t="shared" si="4"/>
        <v>167.3</v>
      </c>
      <c r="P22" s="34" t="s">
        <v>82</v>
      </c>
      <c r="Q22" s="33"/>
    </row>
    <row r="23" spans="1:17" s="5" customFormat="1" ht="114.75" x14ac:dyDescent="0.2">
      <c r="A23" s="67" t="s">
        <v>49</v>
      </c>
      <c r="B23" s="29" t="str">
        <f>'[1]CAP TRUONG_HKI'!B26</f>
        <v>Nguyễn Minh</v>
      </c>
      <c r="C23" s="30" t="str">
        <f>'[1]CAP TRUONG_HKI'!C26</f>
        <v>Đức (A)</v>
      </c>
      <c r="D23" s="69"/>
      <c r="E23" s="63">
        <f>ROUND(587/2,1)</f>
        <v>293.5</v>
      </c>
      <c r="F23" s="63">
        <f>60+30</f>
        <v>90</v>
      </c>
      <c r="G23" s="63"/>
      <c r="H23" s="63">
        <f t="shared" si="1"/>
        <v>383.5</v>
      </c>
      <c r="I23" s="63">
        <v>587</v>
      </c>
      <c r="J23" s="63">
        <v>0</v>
      </c>
      <c r="K23" s="63">
        <f t="shared" si="0"/>
        <v>587</v>
      </c>
      <c r="L23" s="63">
        <f t="shared" si="2"/>
        <v>0</v>
      </c>
      <c r="M23" s="63">
        <f t="shared" si="3"/>
        <v>203.5</v>
      </c>
      <c r="N23" s="63">
        <f t="shared" si="4"/>
        <v>0</v>
      </c>
      <c r="O23" s="63">
        <f t="shared" si="4"/>
        <v>61.1</v>
      </c>
      <c r="P23" s="34" t="s">
        <v>95</v>
      </c>
      <c r="Q23" s="33"/>
    </row>
    <row r="24" spans="1:17" s="5" customFormat="1" x14ac:dyDescent="0.2">
      <c r="A24" s="67" t="s">
        <v>50</v>
      </c>
      <c r="B24" s="29" t="str">
        <f>'[1]CAP TRUONG_HKI'!B27</f>
        <v>Nguyễn Minh</v>
      </c>
      <c r="C24" s="30" t="str">
        <f>'[1]CAP TRUONG_HKI'!C27</f>
        <v>Đức (B)</v>
      </c>
      <c r="D24" s="69"/>
      <c r="E24" s="63"/>
      <c r="F24" s="63"/>
      <c r="G24" s="63"/>
      <c r="H24" s="63">
        <f t="shared" si="1"/>
        <v>0</v>
      </c>
      <c r="I24" s="63">
        <v>587</v>
      </c>
      <c r="J24" s="63">
        <v>0</v>
      </c>
      <c r="K24" s="63">
        <f t="shared" si="0"/>
        <v>587</v>
      </c>
      <c r="L24" s="63">
        <f t="shared" si="2"/>
        <v>0</v>
      </c>
      <c r="M24" s="63">
        <f t="shared" si="3"/>
        <v>587</v>
      </c>
      <c r="N24" s="63">
        <f t="shared" si="4"/>
        <v>0</v>
      </c>
      <c r="O24" s="63">
        <f t="shared" si="4"/>
        <v>176.3</v>
      </c>
      <c r="P24" s="34"/>
      <c r="Q24" s="33"/>
    </row>
    <row r="25" spans="1:17" s="5" customFormat="1" ht="38.25" x14ac:dyDescent="0.2">
      <c r="A25" s="67" t="s">
        <v>51</v>
      </c>
      <c r="B25" s="29" t="str">
        <f>'[1]CAP TRUONG_HKI'!B28</f>
        <v xml:space="preserve">Nguyễn Thị Ngọc </v>
      </c>
      <c r="C25" s="30" t="str">
        <f>'[1]CAP TRUONG_HKI'!C28</f>
        <v xml:space="preserve">Hiền </v>
      </c>
      <c r="D25" s="69"/>
      <c r="E25" s="63"/>
      <c r="F25" s="63">
        <f>60+30</f>
        <v>90</v>
      </c>
      <c r="G25" s="63"/>
      <c r="H25" s="63">
        <f t="shared" si="1"/>
        <v>90</v>
      </c>
      <c r="I25" s="63">
        <v>587</v>
      </c>
      <c r="J25" s="63">
        <v>0</v>
      </c>
      <c r="K25" s="63">
        <f t="shared" si="0"/>
        <v>587</v>
      </c>
      <c r="L25" s="63">
        <f t="shared" si="2"/>
        <v>0</v>
      </c>
      <c r="M25" s="63">
        <f t="shared" si="3"/>
        <v>497</v>
      </c>
      <c r="N25" s="63">
        <f t="shared" si="4"/>
        <v>0</v>
      </c>
      <c r="O25" s="63">
        <f t="shared" si="4"/>
        <v>149.19999999999999</v>
      </c>
      <c r="P25" s="34" t="s">
        <v>90</v>
      </c>
      <c r="Q25" s="33"/>
    </row>
    <row r="26" spans="1:17" s="5" customFormat="1" x14ac:dyDescent="0.2">
      <c r="A26" s="67" t="s">
        <v>52</v>
      </c>
      <c r="B26" s="29" t="str">
        <f>'[1]CAP TRUONG_HKI'!B29</f>
        <v>Trần Trung</v>
      </c>
      <c r="C26" s="30" t="str">
        <f>'[1]CAP TRUONG_HKI'!C29</f>
        <v>Hiếu</v>
      </c>
      <c r="D26" s="69"/>
      <c r="E26" s="63"/>
      <c r="F26" s="63"/>
      <c r="G26" s="63"/>
      <c r="H26" s="63">
        <f t="shared" si="1"/>
        <v>0</v>
      </c>
      <c r="I26" s="63">
        <v>587</v>
      </c>
      <c r="J26" s="63">
        <v>0</v>
      </c>
      <c r="K26" s="63">
        <f t="shared" si="0"/>
        <v>587</v>
      </c>
      <c r="L26" s="63">
        <f t="shared" si="2"/>
        <v>0</v>
      </c>
      <c r="M26" s="63">
        <f t="shared" si="3"/>
        <v>587</v>
      </c>
      <c r="N26" s="63">
        <f t="shared" si="4"/>
        <v>0</v>
      </c>
      <c r="O26" s="63">
        <f t="shared" si="4"/>
        <v>176.3</v>
      </c>
      <c r="P26" s="36"/>
      <c r="Q26" s="33"/>
    </row>
    <row r="27" spans="1:17" s="5" customFormat="1" ht="25.5" x14ac:dyDescent="0.2">
      <c r="A27" s="67" t="s">
        <v>53</v>
      </c>
      <c r="B27" s="29" t="str">
        <f>'[1]CAP TRUONG_HKI'!B30</f>
        <v xml:space="preserve">Mạnh Lê </v>
      </c>
      <c r="C27" s="30" t="str">
        <f>'[1]CAP TRUONG_HKI'!C30</f>
        <v xml:space="preserve">Hoàn </v>
      </c>
      <c r="D27" s="69"/>
      <c r="E27" s="63"/>
      <c r="F27" s="63">
        <v>30</v>
      </c>
      <c r="G27" s="63"/>
      <c r="H27" s="63">
        <f t="shared" si="1"/>
        <v>30</v>
      </c>
      <c r="I27" s="63">
        <v>587</v>
      </c>
      <c r="J27" s="63">
        <v>0</v>
      </c>
      <c r="K27" s="63">
        <f t="shared" si="0"/>
        <v>587</v>
      </c>
      <c r="L27" s="63">
        <f t="shared" si="2"/>
        <v>0</v>
      </c>
      <c r="M27" s="63">
        <f t="shared" si="3"/>
        <v>557</v>
      </c>
      <c r="N27" s="63">
        <f t="shared" si="4"/>
        <v>0</v>
      </c>
      <c r="O27" s="63">
        <f t="shared" si="4"/>
        <v>167.3</v>
      </c>
      <c r="P27" s="34" t="s">
        <v>82</v>
      </c>
      <c r="Q27" s="33"/>
    </row>
    <row r="28" spans="1:17" s="5" customFormat="1" ht="25.5" x14ac:dyDescent="0.2">
      <c r="A28" s="67" t="s">
        <v>54</v>
      </c>
      <c r="B28" s="29" t="str">
        <f>'[1]CAP TRUONG_HKI'!B31</f>
        <v>Lê Thế</v>
      </c>
      <c r="C28" s="30" t="str">
        <f>'[1]CAP TRUONG_HKI'!C31</f>
        <v xml:space="preserve">Huân </v>
      </c>
      <c r="D28" s="69"/>
      <c r="E28" s="63"/>
      <c r="F28" s="63">
        <v>30</v>
      </c>
      <c r="G28" s="63"/>
      <c r="H28" s="63">
        <f t="shared" si="1"/>
        <v>30</v>
      </c>
      <c r="I28" s="63">
        <v>587</v>
      </c>
      <c r="J28" s="63">
        <v>0</v>
      </c>
      <c r="K28" s="63">
        <f t="shared" si="0"/>
        <v>587</v>
      </c>
      <c r="L28" s="63">
        <f t="shared" si="2"/>
        <v>0</v>
      </c>
      <c r="M28" s="63">
        <f t="shared" si="3"/>
        <v>557</v>
      </c>
      <c r="N28" s="63">
        <f t="shared" si="4"/>
        <v>0</v>
      </c>
      <c r="O28" s="63">
        <f t="shared" si="4"/>
        <v>167.3</v>
      </c>
      <c r="P28" s="34" t="s">
        <v>82</v>
      </c>
      <c r="Q28" s="33"/>
    </row>
    <row r="29" spans="1:17" s="5" customFormat="1" ht="25.5" x14ac:dyDescent="0.2">
      <c r="A29" s="67" t="s">
        <v>55</v>
      </c>
      <c r="B29" s="29" t="str">
        <f>'[1]CAP TRUONG_HKI'!B33</f>
        <v>Tăng Cẩm</v>
      </c>
      <c r="C29" s="30" t="str">
        <f>'[1]CAP TRUONG_HKI'!C33</f>
        <v>Huê</v>
      </c>
      <c r="D29" s="69"/>
      <c r="E29" s="63"/>
      <c r="F29" s="63">
        <v>30</v>
      </c>
      <c r="G29" s="63"/>
      <c r="H29" s="63">
        <f t="shared" si="1"/>
        <v>30</v>
      </c>
      <c r="I29" s="63">
        <v>587</v>
      </c>
      <c r="J29" s="63">
        <v>0</v>
      </c>
      <c r="K29" s="63">
        <f t="shared" si="0"/>
        <v>587</v>
      </c>
      <c r="L29" s="63">
        <f t="shared" si="2"/>
        <v>0</v>
      </c>
      <c r="M29" s="63">
        <f t="shared" si="3"/>
        <v>557</v>
      </c>
      <c r="N29" s="63">
        <f t="shared" si="4"/>
        <v>0</v>
      </c>
      <c r="O29" s="63">
        <f t="shared" si="4"/>
        <v>167.3</v>
      </c>
      <c r="P29" s="34" t="s">
        <v>82</v>
      </c>
      <c r="Q29" s="33"/>
    </row>
    <row r="30" spans="1:17" s="5" customFormat="1" ht="51" x14ac:dyDescent="0.2">
      <c r="A30" s="67" t="s">
        <v>56</v>
      </c>
      <c r="B30" s="29" t="s">
        <v>76</v>
      </c>
      <c r="C30" s="30" t="s">
        <v>77</v>
      </c>
      <c r="D30" s="69"/>
      <c r="E30" s="63"/>
      <c r="F30" s="63">
        <v>60</v>
      </c>
      <c r="G30" s="63"/>
      <c r="H30" s="63">
        <f t="shared" si="1"/>
        <v>60</v>
      </c>
      <c r="I30" s="63">
        <v>587</v>
      </c>
      <c r="J30" s="63">
        <f>ROUND(I30/44*13,1)</f>
        <v>173.4</v>
      </c>
      <c r="K30" s="63">
        <f t="shared" si="0"/>
        <v>413.6</v>
      </c>
      <c r="L30" s="63">
        <f t="shared" si="2"/>
        <v>0</v>
      </c>
      <c r="M30" s="63">
        <f t="shared" si="3"/>
        <v>353.6</v>
      </c>
      <c r="N30" s="63">
        <f t="shared" si="4"/>
        <v>0</v>
      </c>
      <c r="O30" s="63">
        <f t="shared" si="4"/>
        <v>106.2</v>
      </c>
      <c r="P30" s="34" t="s">
        <v>91</v>
      </c>
      <c r="Q30" s="33"/>
    </row>
    <row r="31" spans="1:17" s="5" customFormat="1" x14ac:dyDescent="0.2">
      <c r="A31" s="67" t="s">
        <v>57</v>
      </c>
      <c r="B31" s="29" t="str">
        <f>'[1]CAP TRUONG_HKI'!B36</f>
        <v>Nguyễn Thùy</v>
      </c>
      <c r="C31" s="30" t="str">
        <f>'[1]CAP TRUONG_HKI'!C36</f>
        <v>Linh</v>
      </c>
      <c r="D31" s="69"/>
      <c r="E31" s="63"/>
      <c r="F31" s="63"/>
      <c r="G31" s="63"/>
      <c r="H31" s="63">
        <f t="shared" si="1"/>
        <v>0</v>
      </c>
      <c r="I31" s="63">
        <v>587</v>
      </c>
      <c r="J31" s="63">
        <v>0</v>
      </c>
      <c r="K31" s="63">
        <f t="shared" si="0"/>
        <v>587</v>
      </c>
      <c r="L31" s="63">
        <f t="shared" si="2"/>
        <v>0</v>
      </c>
      <c r="M31" s="63">
        <f t="shared" si="3"/>
        <v>587</v>
      </c>
      <c r="N31" s="63">
        <f t="shared" ref="N31:O44" si="5">ROUND(L31/3.33,1)</f>
        <v>0</v>
      </c>
      <c r="O31" s="63">
        <f t="shared" si="5"/>
        <v>176.3</v>
      </c>
      <c r="P31" s="34"/>
      <c r="Q31" s="33"/>
    </row>
    <row r="32" spans="1:17" s="5" customFormat="1" ht="63.75" x14ac:dyDescent="0.2">
      <c r="A32" s="67" t="s">
        <v>58</v>
      </c>
      <c r="B32" s="29" t="str">
        <f>'[1]CAP TRUONG_HKI'!B37</f>
        <v xml:space="preserve">Huỳnh Ngọc </v>
      </c>
      <c r="C32" s="30" t="str">
        <f>'[1]CAP TRUONG_HKI'!C37</f>
        <v xml:space="preserve">Mai </v>
      </c>
      <c r="D32" s="69"/>
      <c r="E32" s="63"/>
      <c r="F32" s="63">
        <f>120+30+30</f>
        <v>180</v>
      </c>
      <c r="G32" s="63"/>
      <c r="H32" s="63">
        <f t="shared" si="1"/>
        <v>180</v>
      </c>
      <c r="I32" s="63">
        <v>587</v>
      </c>
      <c r="J32" s="63">
        <v>0</v>
      </c>
      <c r="K32" s="63">
        <f t="shared" si="0"/>
        <v>587</v>
      </c>
      <c r="L32" s="63">
        <f t="shared" si="2"/>
        <v>0</v>
      </c>
      <c r="M32" s="63">
        <f t="shared" si="3"/>
        <v>407</v>
      </c>
      <c r="N32" s="63">
        <f t="shared" si="5"/>
        <v>0</v>
      </c>
      <c r="O32" s="63">
        <f t="shared" si="5"/>
        <v>122.2</v>
      </c>
      <c r="P32" s="34" t="s">
        <v>85</v>
      </c>
      <c r="Q32" s="33"/>
    </row>
    <row r="33" spans="1:17" s="5" customFormat="1" ht="89.25" x14ac:dyDescent="0.2">
      <c r="A33" s="67" t="s">
        <v>59</v>
      </c>
      <c r="B33" s="29" t="str">
        <f>'[1]CAP TRUONG_HKI'!B38</f>
        <v>Đặng Đức</v>
      </c>
      <c r="C33" s="30" t="str">
        <f>'[1]CAP TRUONG_HKI'!C38</f>
        <v xml:space="preserve">Minh </v>
      </c>
      <c r="D33" s="69"/>
      <c r="E33" s="63"/>
      <c r="F33" s="63">
        <v>60</v>
      </c>
      <c r="G33" s="63">
        <v>120</v>
      </c>
      <c r="H33" s="63">
        <f>E33+F33+G33</f>
        <v>180</v>
      </c>
      <c r="I33" s="63">
        <v>587</v>
      </c>
      <c r="J33" s="63">
        <v>0</v>
      </c>
      <c r="K33" s="63">
        <f t="shared" si="0"/>
        <v>587</v>
      </c>
      <c r="L33" s="63">
        <f t="shared" si="2"/>
        <v>0</v>
      </c>
      <c r="M33" s="63">
        <f t="shared" si="3"/>
        <v>407</v>
      </c>
      <c r="N33" s="63">
        <f t="shared" si="5"/>
        <v>0</v>
      </c>
      <c r="O33" s="63">
        <f t="shared" si="5"/>
        <v>122.2</v>
      </c>
      <c r="P33" s="34" t="s">
        <v>88</v>
      </c>
      <c r="Q33" s="33"/>
    </row>
    <row r="34" spans="1:17" s="5" customFormat="1" ht="51" x14ac:dyDescent="0.2">
      <c r="A34" s="67" t="s">
        <v>60</v>
      </c>
      <c r="B34" s="29" t="str">
        <f>'[1]CAP TRUONG_HKI'!B39</f>
        <v>Nguyễn Thị Tố</v>
      </c>
      <c r="C34" s="30" t="str">
        <f>'[1]CAP TRUONG_HKI'!C39</f>
        <v xml:space="preserve">Nga </v>
      </c>
      <c r="D34" s="69"/>
      <c r="E34" s="63"/>
      <c r="F34" s="63">
        <f>60+60</f>
        <v>120</v>
      </c>
      <c r="G34" s="63"/>
      <c r="H34" s="63">
        <f t="shared" si="1"/>
        <v>120</v>
      </c>
      <c r="I34" s="63">
        <v>587</v>
      </c>
      <c r="J34" s="63">
        <v>0</v>
      </c>
      <c r="K34" s="63">
        <f t="shared" si="0"/>
        <v>587</v>
      </c>
      <c r="L34" s="63">
        <f t="shared" si="2"/>
        <v>0</v>
      </c>
      <c r="M34" s="63">
        <f t="shared" si="3"/>
        <v>467</v>
      </c>
      <c r="N34" s="63">
        <f t="shared" si="5"/>
        <v>0</v>
      </c>
      <c r="O34" s="63">
        <f t="shared" si="5"/>
        <v>140.19999999999999</v>
      </c>
      <c r="P34" s="34" t="s">
        <v>87</v>
      </c>
      <c r="Q34" s="33"/>
    </row>
    <row r="35" spans="1:17" s="5" customFormat="1" x14ac:dyDescent="0.2">
      <c r="A35" s="67" t="s">
        <v>61</v>
      </c>
      <c r="B35" s="29" t="str">
        <f>'[1]CAP TRUONG_HKI'!B40</f>
        <v>Nguyễn Trần Thanh</v>
      </c>
      <c r="C35" s="30" t="str">
        <f>'[1]CAP TRUONG_HKI'!C40</f>
        <v xml:space="preserve">Nhàn </v>
      </c>
      <c r="D35" s="69"/>
      <c r="E35" s="63"/>
      <c r="F35" s="63"/>
      <c r="G35" s="63"/>
      <c r="H35" s="63">
        <f t="shared" si="1"/>
        <v>0</v>
      </c>
      <c r="I35" s="63">
        <v>587</v>
      </c>
      <c r="J35" s="63">
        <v>0</v>
      </c>
      <c r="K35" s="63">
        <f t="shared" si="0"/>
        <v>587</v>
      </c>
      <c r="L35" s="63">
        <f t="shared" si="2"/>
        <v>0</v>
      </c>
      <c r="M35" s="63">
        <f t="shared" si="3"/>
        <v>587</v>
      </c>
      <c r="N35" s="63">
        <f t="shared" si="5"/>
        <v>0</v>
      </c>
      <c r="O35" s="63">
        <f t="shared" si="5"/>
        <v>176.3</v>
      </c>
      <c r="P35" s="34"/>
      <c r="Q35" s="33"/>
    </row>
    <row r="36" spans="1:17" s="5" customFormat="1" ht="25.5" x14ac:dyDescent="0.2">
      <c r="A36" s="67" t="s">
        <v>62</v>
      </c>
      <c r="B36" s="29" t="str">
        <f>'[1]CAP TRUONG_HKI'!B41</f>
        <v>Đỗ Huỳnh Thanh</v>
      </c>
      <c r="C36" s="30" t="str">
        <f>'[1]CAP TRUONG_HKI'!C41</f>
        <v xml:space="preserve">Phong </v>
      </c>
      <c r="D36" s="69"/>
      <c r="E36" s="63"/>
      <c r="F36" s="63">
        <v>30</v>
      </c>
      <c r="G36" s="63"/>
      <c r="H36" s="63">
        <f t="shared" si="1"/>
        <v>30</v>
      </c>
      <c r="I36" s="63">
        <v>587</v>
      </c>
      <c r="J36" s="63">
        <v>0</v>
      </c>
      <c r="K36" s="63">
        <f t="shared" si="0"/>
        <v>587</v>
      </c>
      <c r="L36" s="63">
        <f t="shared" si="2"/>
        <v>0</v>
      </c>
      <c r="M36" s="63">
        <f t="shared" si="3"/>
        <v>557</v>
      </c>
      <c r="N36" s="63">
        <f t="shared" si="5"/>
        <v>0</v>
      </c>
      <c r="O36" s="63">
        <f t="shared" si="5"/>
        <v>167.3</v>
      </c>
      <c r="P36" s="34" t="s">
        <v>82</v>
      </c>
      <c r="Q36" s="33"/>
    </row>
    <row r="37" spans="1:17" s="5" customFormat="1" x14ac:dyDescent="0.2">
      <c r="A37" s="67" t="s">
        <v>63</v>
      </c>
      <c r="B37" s="29" t="str">
        <f>'[1]CAP TRUONG_HKI'!B42</f>
        <v>Nguyễn Anh</v>
      </c>
      <c r="C37" s="30" t="str">
        <f>'[1]CAP TRUONG_HKI'!C42</f>
        <v xml:space="preserve">Tăng </v>
      </c>
      <c r="D37" s="69"/>
      <c r="E37" s="63"/>
      <c r="F37" s="63"/>
      <c r="G37" s="63"/>
      <c r="H37" s="63">
        <f t="shared" si="1"/>
        <v>0</v>
      </c>
      <c r="I37" s="63">
        <v>587</v>
      </c>
      <c r="J37" s="63">
        <v>0</v>
      </c>
      <c r="K37" s="63">
        <f t="shared" si="0"/>
        <v>587</v>
      </c>
      <c r="L37" s="63">
        <f t="shared" si="2"/>
        <v>0</v>
      </c>
      <c r="M37" s="63">
        <f t="shared" si="3"/>
        <v>587</v>
      </c>
      <c r="N37" s="63">
        <f t="shared" si="5"/>
        <v>0</v>
      </c>
      <c r="O37" s="63">
        <f t="shared" si="5"/>
        <v>176.3</v>
      </c>
      <c r="P37" s="34"/>
      <c r="Q37" s="33"/>
    </row>
    <row r="38" spans="1:17" s="5" customFormat="1" ht="25.5" x14ac:dyDescent="0.2">
      <c r="A38" s="67" t="s">
        <v>64</v>
      </c>
      <c r="B38" s="29" t="str">
        <f>'[1]CAP TRUONG_HKI'!B43</f>
        <v>Quách Minh</v>
      </c>
      <c r="C38" s="30" t="str">
        <f>'[1]CAP TRUONG_HKI'!C43</f>
        <v xml:space="preserve">Thử </v>
      </c>
      <c r="D38" s="69"/>
      <c r="E38" s="63"/>
      <c r="F38" s="63">
        <v>60</v>
      </c>
      <c r="G38" s="63"/>
      <c r="H38" s="63">
        <f t="shared" si="1"/>
        <v>60</v>
      </c>
      <c r="I38" s="63">
        <v>587</v>
      </c>
      <c r="J38" s="63">
        <v>0</v>
      </c>
      <c r="K38" s="63">
        <f t="shared" si="0"/>
        <v>587</v>
      </c>
      <c r="L38" s="63">
        <f t="shared" si="2"/>
        <v>0</v>
      </c>
      <c r="M38" s="63">
        <f t="shared" si="3"/>
        <v>527</v>
      </c>
      <c r="N38" s="63">
        <f t="shared" si="5"/>
        <v>0</v>
      </c>
      <c r="O38" s="63">
        <f t="shared" si="5"/>
        <v>158.30000000000001</v>
      </c>
      <c r="P38" s="34" t="s">
        <v>74</v>
      </c>
      <c r="Q38" s="33"/>
    </row>
    <row r="39" spans="1:17" s="5" customFormat="1" ht="25.5" x14ac:dyDescent="0.2">
      <c r="A39" s="67" t="s">
        <v>67</v>
      </c>
      <c r="B39" s="29" t="str">
        <f>'[1]CAP TRUONG_HKI'!B44</f>
        <v xml:space="preserve">Trần Công </v>
      </c>
      <c r="C39" s="30" t="str">
        <f>'[1]CAP TRUONG_HKI'!C44</f>
        <v xml:space="preserve">Tiến </v>
      </c>
      <c r="D39" s="69"/>
      <c r="E39" s="63"/>
      <c r="F39" s="63">
        <v>30</v>
      </c>
      <c r="G39" s="63"/>
      <c r="H39" s="63">
        <f t="shared" si="1"/>
        <v>30</v>
      </c>
      <c r="I39" s="63">
        <v>587</v>
      </c>
      <c r="J39" s="63">
        <v>0</v>
      </c>
      <c r="K39" s="63">
        <f t="shared" si="0"/>
        <v>587</v>
      </c>
      <c r="L39" s="63">
        <f t="shared" si="2"/>
        <v>0</v>
      </c>
      <c r="M39" s="63">
        <f t="shared" si="3"/>
        <v>557</v>
      </c>
      <c r="N39" s="63">
        <f t="shared" si="5"/>
        <v>0</v>
      </c>
      <c r="O39" s="63">
        <f t="shared" si="5"/>
        <v>167.3</v>
      </c>
      <c r="P39" s="34" t="s">
        <v>82</v>
      </c>
      <c r="Q39" s="33"/>
    </row>
    <row r="40" spans="1:17" s="5" customFormat="1" x14ac:dyDescent="0.2">
      <c r="A40" s="67" t="s">
        <v>68</v>
      </c>
      <c r="B40" s="29" t="s">
        <v>65</v>
      </c>
      <c r="C40" s="30" t="s">
        <v>66</v>
      </c>
      <c r="D40" s="69"/>
      <c r="E40" s="63"/>
      <c r="F40" s="63"/>
      <c r="G40" s="63"/>
      <c r="H40" s="63">
        <f t="shared" si="1"/>
        <v>0</v>
      </c>
      <c r="I40" s="63">
        <v>587</v>
      </c>
      <c r="J40" s="63">
        <f>ROUND(I40/2,1)</f>
        <v>293.5</v>
      </c>
      <c r="K40" s="63">
        <f t="shared" si="0"/>
        <v>293.5</v>
      </c>
      <c r="L40" s="63">
        <f t="shared" si="2"/>
        <v>0</v>
      </c>
      <c r="M40" s="63">
        <f t="shared" si="3"/>
        <v>293.5</v>
      </c>
      <c r="N40" s="63">
        <f t="shared" si="5"/>
        <v>0</v>
      </c>
      <c r="O40" s="63">
        <f t="shared" si="5"/>
        <v>88.1</v>
      </c>
      <c r="P40" s="78" t="s">
        <v>96</v>
      </c>
      <c r="Q40" s="33"/>
    </row>
    <row r="41" spans="1:17" s="5" customFormat="1" ht="25.5" x14ac:dyDescent="0.2">
      <c r="A41" s="67" t="s">
        <v>69</v>
      </c>
      <c r="B41" s="29" t="str">
        <f>'[1]CAP TRUONG_HKI'!B45</f>
        <v>Bốc Minh</v>
      </c>
      <c r="C41" s="30" t="str">
        <f>'[1]CAP TRUONG_HKI'!C45</f>
        <v xml:space="preserve">Trí </v>
      </c>
      <c r="D41" s="69"/>
      <c r="E41" s="63"/>
      <c r="F41" s="63">
        <v>30</v>
      </c>
      <c r="G41" s="63"/>
      <c r="H41" s="63">
        <f t="shared" si="1"/>
        <v>30</v>
      </c>
      <c r="I41" s="63">
        <v>587</v>
      </c>
      <c r="J41" s="63">
        <v>0</v>
      </c>
      <c r="K41" s="63">
        <f t="shared" si="0"/>
        <v>587</v>
      </c>
      <c r="L41" s="63">
        <f t="shared" si="2"/>
        <v>0</v>
      </c>
      <c r="M41" s="63">
        <f t="shared" si="3"/>
        <v>557</v>
      </c>
      <c r="N41" s="63">
        <f t="shared" si="5"/>
        <v>0</v>
      </c>
      <c r="O41" s="63">
        <f t="shared" si="5"/>
        <v>167.3</v>
      </c>
      <c r="P41" s="34" t="s">
        <v>82</v>
      </c>
      <c r="Q41" s="33"/>
    </row>
    <row r="42" spans="1:17" s="5" customFormat="1" ht="38.25" x14ac:dyDescent="0.2">
      <c r="A42" s="67" t="s">
        <v>70</v>
      </c>
      <c r="B42" s="29" t="str">
        <f>'[1]CAP TRUONG_HKI'!B46</f>
        <v>Nguyễn Trọng</v>
      </c>
      <c r="C42" s="30" t="str">
        <f>'[1]CAP TRUONG_HKI'!C46</f>
        <v xml:space="preserve">Trí </v>
      </c>
      <c r="D42" s="69"/>
      <c r="E42" s="63"/>
      <c r="F42" s="63">
        <v>60</v>
      </c>
      <c r="G42" s="63"/>
      <c r="H42" s="63">
        <f t="shared" si="1"/>
        <v>60</v>
      </c>
      <c r="I42" s="63">
        <v>587</v>
      </c>
      <c r="J42" s="63">
        <v>0</v>
      </c>
      <c r="K42" s="63">
        <f t="shared" si="0"/>
        <v>587</v>
      </c>
      <c r="L42" s="63">
        <f t="shared" si="2"/>
        <v>0</v>
      </c>
      <c r="M42" s="63">
        <f t="shared" si="3"/>
        <v>527</v>
      </c>
      <c r="N42" s="63">
        <f t="shared" si="5"/>
        <v>0</v>
      </c>
      <c r="O42" s="63">
        <f t="shared" si="5"/>
        <v>158.30000000000001</v>
      </c>
      <c r="P42" s="34" t="s">
        <v>86</v>
      </c>
      <c r="Q42" s="33"/>
    </row>
    <row r="43" spans="1:17" s="5" customFormat="1" x14ac:dyDescent="0.2">
      <c r="A43" s="67" t="s">
        <v>80</v>
      </c>
      <c r="B43" s="29" t="str">
        <f>'[1]CAP TRUONG_HKI'!B47</f>
        <v xml:space="preserve">Trần Hiếu </v>
      </c>
      <c r="C43" s="30" t="str">
        <f>'[1]CAP TRUONG_HKI'!C47</f>
        <v xml:space="preserve">Trinh </v>
      </c>
      <c r="D43" s="69"/>
      <c r="E43" s="63"/>
      <c r="F43" s="63"/>
      <c r="G43" s="63"/>
      <c r="H43" s="63">
        <f t="shared" si="1"/>
        <v>0</v>
      </c>
      <c r="I43" s="63">
        <v>587</v>
      </c>
      <c r="J43" s="63">
        <v>0</v>
      </c>
      <c r="K43" s="63">
        <f t="shared" si="0"/>
        <v>587</v>
      </c>
      <c r="L43" s="63">
        <f t="shared" si="2"/>
        <v>0</v>
      </c>
      <c r="M43" s="63">
        <f t="shared" si="3"/>
        <v>587</v>
      </c>
      <c r="N43" s="63">
        <f t="shared" si="5"/>
        <v>0</v>
      </c>
      <c r="O43" s="63">
        <f t="shared" si="5"/>
        <v>176.3</v>
      </c>
      <c r="P43" s="34"/>
      <c r="Q43" s="35"/>
    </row>
    <row r="44" spans="1:17" s="5" customFormat="1" x14ac:dyDescent="0.2">
      <c r="A44" s="67" t="s">
        <v>81</v>
      </c>
      <c r="B44" s="29" t="str">
        <f>'[1]CAP TRUONG_HKI'!B48</f>
        <v xml:space="preserve">Nguyễn Văn </v>
      </c>
      <c r="C44" s="30" t="str">
        <f>'[1]CAP TRUONG_HKI'!C48</f>
        <v xml:space="preserve">Yên </v>
      </c>
      <c r="D44" s="69"/>
      <c r="E44" s="63"/>
      <c r="F44" s="63"/>
      <c r="G44" s="63"/>
      <c r="H44" s="63">
        <f t="shared" si="1"/>
        <v>0</v>
      </c>
      <c r="I44" s="63">
        <v>587</v>
      </c>
      <c r="J44" s="63">
        <v>0</v>
      </c>
      <c r="K44" s="63">
        <f t="shared" si="0"/>
        <v>587</v>
      </c>
      <c r="L44" s="63">
        <f t="shared" si="2"/>
        <v>0</v>
      </c>
      <c r="M44" s="63">
        <f t="shared" si="3"/>
        <v>587</v>
      </c>
      <c r="N44" s="63">
        <f t="shared" si="5"/>
        <v>0</v>
      </c>
      <c r="O44" s="63">
        <f t="shared" si="5"/>
        <v>176.3</v>
      </c>
      <c r="P44" s="36"/>
      <c r="Q44" s="33"/>
    </row>
    <row r="45" spans="1:17" s="5" customFormat="1" x14ac:dyDescent="0.2">
      <c r="A45" s="32"/>
      <c r="B45" s="100" t="str">
        <f>'[1]CAP TRUONG_HKI'!B49</f>
        <v>Tổng cộng</v>
      </c>
      <c r="C45" s="101"/>
      <c r="D45" s="102"/>
      <c r="E45" s="70">
        <f t="shared" ref="E45" si="6">SUM(E13:E44)</f>
        <v>587</v>
      </c>
      <c r="F45" s="70">
        <f>SUM(F12:F44)</f>
        <v>1930</v>
      </c>
      <c r="G45" s="70">
        <f t="shared" ref="G45:O45" si="7">SUM(G12:G44)</f>
        <v>120</v>
      </c>
      <c r="H45" s="70">
        <f t="shared" si="7"/>
        <v>2637</v>
      </c>
      <c r="I45" s="70">
        <f t="shared" si="7"/>
        <v>19371</v>
      </c>
      <c r="J45" s="71">
        <f t="shared" si="7"/>
        <v>960.5</v>
      </c>
      <c r="K45" s="71">
        <f t="shared" si="7"/>
        <v>18410.5</v>
      </c>
      <c r="L45" s="71">
        <f t="shared" si="7"/>
        <v>13</v>
      </c>
      <c r="M45" s="71">
        <f t="shared" si="7"/>
        <v>15786.5</v>
      </c>
      <c r="N45" s="71">
        <f t="shared" si="7"/>
        <v>3.9</v>
      </c>
      <c r="O45" s="71">
        <f t="shared" si="7"/>
        <v>4741.0000000000009</v>
      </c>
      <c r="P45" s="31"/>
      <c r="Q45" s="33"/>
    </row>
    <row r="46" spans="1:17" x14ac:dyDescent="0.25">
      <c r="B46" s="37"/>
    </row>
    <row r="47" spans="1:17" x14ac:dyDescent="0.25">
      <c r="B47" s="38"/>
      <c r="C47" s="39"/>
      <c r="D47" s="39"/>
      <c r="E47" s="40"/>
      <c r="F47" s="40"/>
      <c r="G47" s="40"/>
      <c r="H47" s="40"/>
      <c r="I47" s="40"/>
      <c r="J47" s="41"/>
      <c r="K47" s="41"/>
      <c r="L47" s="79" t="s">
        <v>75</v>
      </c>
      <c r="M47" s="79"/>
      <c r="N47" s="79"/>
      <c r="O47" s="79"/>
      <c r="P47" s="79"/>
      <c r="Q47" s="43"/>
    </row>
    <row r="48" spans="1:17" x14ac:dyDescent="0.25">
      <c r="B48" s="107" t="s">
        <v>71</v>
      </c>
      <c r="C48" s="107"/>
      <c r="E48" s="42"/>
      <c r="F48" s="95" t="s">
        <v>72</v>
      </c>
      <c r="G48" s="95"/>
      <c r="H48" s="95"/>
      <c r="I48" s="95"/>
      <c r="J48" s="72"/>
      <c r="K48" s="72"/>
      <c r="L48" s="95" t="s">
        <v>73</v>
      </c>
      <c r="M48" s="95"/>
      <c r="N48" s="95"/>
      <c r="O48" s="95"/>
      <c r="P48" s="95"/>
      <c r="Q48" s="45"/>
    </row>
    <row r="49" spans="2:17" s="7" customFormat="1" x14ac:dyDescent="0.25">
      <c r="B49" s="46"/>
      <c r="C49" s="46"/>
      <c r="D49" s="47"/>
      <c r="E49" s="47"/>
      <c r="F49" s="47"/>
      <c r="G49" s="47"/>
      <c r="H49" s="48"/>
      <c r="I49" s="46"/>
      <c r="J49" s="48"/>
      <c r="K49" s="49"/>
      <c r="L49" s="48"/>
      <c r="M49" s="50"/>
      <c r="N49" s="51"/>
      <c r="O49" s="51"/>
      <c r="Q49" s="52"/>
    </row>
    <row r="50" spans="2:17" s="7" customFormat="1" x14ac:dyDescent="0.25">
      <c r="B50" s="46"/>
      <c r="C50" s="46"/>
      <c r="D50" s="47"/>
      <c r="E50" s="47"/>
      <c r="F50" s="47"/>
      <c r="G50" s="47"/>
      <c r="H50" s="48"/>
      <c r="I50" s="46"/>
      <c r="J50" s="48"/>
      <c r="K50" s="49"/>
      <c r="L50" s="48"/>
      <c r="M50" s="50"/>
      <c r="N50" s="51"/>
      <c r="O50" s="51"/>
      <c r="Q50" s="52"/>
    </row>
    <row r="51" spans="2:17" s="7" customFormat="1" x14ac:dyDescent="0.25">
      <c r="B51" s="46"/>
      <c r="C51" s="46"/>
      <c r="D51" s="47"/>
      <c r="E51" s="47"/>
      <c r="F51" s="47"/>
      <c r="G51" s="47"/>
      <c r="H51" s="48"/>
      <c r="I51" s="46"/>
      <c r="J51" s="48"/>
      <c r="K51" s="49"/>
      <c r="L51" s="48"/>
      <c r="M51" s="50"/>
      <c r="N51" s="51"/>
      <c r="O51" s="51"/>
      <c r="Q51" s="52"/>
    </row>
    <row r="52" spans="2:17" s="7" customFormat="1" x14ac:dyDescent="0.25">
      <c r="B52" s="53"/>
      <c r="C52" s="53"/>
      <c r="D52" s="47"/>
      <c r="E52" s="47"/>
      <c r="F52" s="47"/>
      <c r="G52" s="40"/>
      <c r="H52" s="40"/>
      <c r="I52" s="40"/>
      <c r="J52" s="46"/>
      <c r="K52" s="40"/>
      <c r="L52" s="40"/>
      <c r="M52" s="46"/>
      <c r="N52" s="54"/>
      <c r="O52" s="54"/>
      <c r="Q52" s="52"/>
    </row>
    <row r="53" spans="2:17" s="7" customFormat="1" x14ac:dyDescent="0.25">
      <c r="B53" s="53"/>
      <c r="C53" s="53"/>
      <c r="D53" s="55"/>
      <c r="E53" s="55"/>
      <c r="F53" s="55"/>
      <c r="G53" s="56"/>
      <c r="H53" s="56"/>
      <c r="I53" s="56"/>
      <c r="J53" s="46"/>
      <c r="K53" s="56"/>
      <c r="L53" s="56"/>
      <c r="M53" s="46"/>
      <c r="N53" s="54"/>
      <c r="O53" s="54"/>
      <c r="Q53" s="57"/>
    </row>
    <row r="54" spans="2:17" s="7" customFormat="1" x14ac:dyDescent="0.25">
      <c r="B54" s="53"/>
      <c r="C54" s="53"/>
      <c r="E54" s="58"/>
      <c r="F54" s="96" t="str">
        <f>'[1]CAP TRUONG_HKI'!E56</f>
        <v xml:space="preserve">     Nguyễn Ngọc Trang</v>
      </c>
      <c r="G54" s="96"/>
      <c r="H54" s="96"/>
      <c r="I54" s="96"/>
      <c r="J54" s="73"/>
      <c r="K54" s="73"/>
      <c r="L54" s="96" t="str">
        <f>'[1]CAP TRUONG_HKI'!B56</f>
        <v>Châu Văn Bảo</v>
      </c>
      <c r="M54" s="96"/>
      <c r="N54" s="96"/>
      <c r="O54" s="96"/>
      <c r="P54" s="96"/>
      <c r="Q54" s="57"/>
    </row>
    <row r="55" spans="2:17" s="7" customFormat="1" x14ac:dyDescent="0.25">
      <c r="B55" s="38"/>
      <c r="C55" s="53"/>
      <c r="D55" s="53"/>
      <c r="E55" s="55"/>
      <c r="F55" s="55"/>
      <c r="G55" s="55"/>
      <c r="H55" s="56"/>
      <c r="I55" s="56"/>
      <c r="J55" s="56"/>
      <c r="K55" s="46"/>
      <c r="L55" s="56"/>
      <c r="M55" s="56"/>
      <c r="N55" s="60"/>
      <c r="O55" s="60"/>
      <c r="P55" s="56"/>
      <c r="Q55" s="57"/>
    </row>
  </sheetData>
  <mergeCells count="27">
    <mergeCell ref="F54:I54"/>
    <mergeCell ref="L54:P54"/>
    <mergeCell ref="Q9:Q10"/>
    <mergeCell ref="B11:C11"/>
    <mergeCell ref="B45:D45"/>
    <mergeCell ref="B48:C48"/>
    <mergeCell ref="F48:I48"/>
    <mergeCell ref="L48:P48"/>
    <mergeCell ref="L47:P47"/>
    <mergeCell ref="I9:I10"/>
    <mergeCell ref="J9:J10"/>
    <mergeCell ref="K9:K10"/>
    <mergeCell ref="L9:L10"/>
    <mergeCell ref="M9:M10"/>
    <mergeCell ref="N9:N10"/>
    <mergeCell ref="O9:O10"/>
    <mergeCell ref="P9:P10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bnag khoi luong moi</vt:lpstr>
      <vt:lpstr>bang khoi luong cu</vt:lpstr>
      <vt:lpstr>Sheet3</vt:lpstr>
      <vt:lpstr>'bnag khoi luong moi'!Print_Area</vt:lpstr>
      <vt:lpstr>'bnag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2016-09-14T01:27:01Z</cp:lastPrinted>
  <dcterms:created xsi:type="dcterms:W3CDTF">2016-08-05T07:57:58Z</dcterms:created>
  <dcterms:modified xsi:type="dcterms:W3CDTF">2016-09-14T03:02:13Z</dcterms:modified>
</cp:coreProperties>
</file>